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5" windowWidth="11355" windowHeight="8445" activeTab="2"/>
  </bookViews>
  <sheets>
    <sheet name="Planilha Orcamentaria" sheetId="5" r:id="rId1"/>
    <sheet name="Quant. Quadra Poliesp" sheetId="8" r:id="rId2"/>
    <sheet name="CRONOGRAMA FISICO FINANCEIR"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0" localSheetId="2">#REF!</definedName>
    <definedName name="\0">#REF!</definedName>
    <definedName name="\a" localSheetId="2">#REF!</definedName>
    <definedName name="\a">#REF!</definedName>
    <definedName name="\c">[1]PLMUSEU!#REF!</definedName>
    <definedName name="\x">[1]PLMUSEU!#REF!</definedName>
    <definedName name="\z">[1]PLMUSEU!#REF!</definedName>
    <definedName name="____________pv3">#REF!</definedName>
    <definedName name="___________Ele200502">#REF!</definedName>
    <definedName name="___________Ele200609">#REF!</definedName>
    <definedName name="___________pv2">#REF!</definedName>
    <definedName name="___________pv3">#REF!</definedName>
    <definedName name="___________Ser200506">#REF!</definedName>
    <definedName name="___________Ser200705">#REF!</definedName>
    <definedName name="___________Ser200712">#REF!</definedName>
    <definedName name="___________Ser201104">#REF!</definedName>
    <definedName name="___________TR2">#REF!</definedName>
    <definedName name="___________TR5">#REF!</definedName>
    <definedName name="__________Ele200502">#REF!</definedName>
    <definedName name="__________Ele200609">#REF!</definedName>
    <definedName name="__________pv2">#REF!</definedName>
    <definedName name="__________pv3">#REF!</definedName>
    <definedName name="__________Ser200506">#REF!</definedName>
    <definedName name="__________Ser200705">#REF!</definedName>
    <definedName name="__________Ser200712">#REF!</definedName>
    <definedName name="__________Ser201104">#REF!</definedName>
    <definedName name="__________TR2">#REF!</definedName>
    <definedName name="__________TR5">#REF!</definedName>
    <definedName name="_________Ele200502">#REF!</definedName>
    <definedName name="_________Ele200609">#REF!</definedName>
    <definedName name="_________pv2">#REF!</definedName>
    <definedName name="_________pv3">#REF!</definedName>
    <definedName name="_________Ser200506">#REF!</definedName>
    <definedName name="_________Ser200705">#REF!</definedName>
    <definedName name="_________Ser200712">#REF!</definedName>
    <definedName name="_________Ser201104">#REF!</definedName>
    <definedName name="_________TR2">#REF!</definedName>
    <definedName name="_________TR5">#REF!</definedName>
    <definedName name="________Ele200502">#REF!</definedName>
    <definedName name="________Ele200609">#REF!</definedName>
    <definedName name="________pv2">#REF!</definedName>
    <definedName name="________Ser200506">#REF!</definedName>
    <definedName name="________Ser200705">#REF!</definedName>
    <definedName name="________Ser200712">#REF!</definedName>
    <definedName name="________Ser201104">#REF!</definedName>
    <definedName name="________TR2">#REF!</definedName>
    <definedName name="________TR5">#REF!</definedName>
    <definedName name="_______Ele200502">#REF!</definedName>
    <definedName name="_______Ele200609">#REF!</definedName>
    <definedName name="_______pv2">#REF!</definedName>
    <definedName name="_______pv3">#REF!</definedName>
    <definedName name="_______Ser200506">#REF!</definedName>
    <definedName name="_______Ser200705">#REF!</definedName>
    <definedName name="_______Ser200712">#REF!</definedName>
    <definedName name="_______Ser201104">#REF!</definedName>
    <definedName name="_______TR2">#REF!</definedName>
    <definedName name="_______TR5">#REF!</definedName>
    <definedName name="______Ele200502">#REF!</definedName>
    <definedName name="______Ele200609">#REF!</definedName>
    <definedName name="______pv2">#REF!</definedName>
    <definedName name="______pv3">#REF!</definedName>
    <definedName name="______REV5">#REF!</definedName>
    <definedName name="______Ser200506">#REF!</definedName>
    <definedName name="______Ser200705">#REF!</definedName>
    <definedName name="______Ser200712">#REF!</definedName>
    <definedName name="______Ser201104">#REF!</definedName>
    <definedName name="______TR2">#REF!</definedName>
    <definedName name="______TR5">#REF!</definedName>
    <definedName name="_____Ele200502">#REF!</definedName>
    <definedName name="_____Ele200609">#REF!</definedName>
    <definedName name="_____pv2">#REF!</definedName>
    <definedName name="_____pv3">#REF!</definedName>
    <definedName name="_____REV5">#REF!</definedName>
    <definedName name="_____Ser200506">#REF!</definedName>
    <definedName name="_____Ser200705">#REF!</definedName>
    <definedName name="_____Ser200712">#REF!</definedName>
    <definedName name="_____Ser201104">#REF!</definedName>
    <definedName name="_____TR2">#REF!</definedName>
    <definedName name="_____TR5">#REF!</definedName>
    <definedName name="____Ele200502">#REF!</definedName>
    <definedName name="____Ele200609">#REF!</definedName>
    <definedName name="____pv2">#REF!</definedName>
    <definedName name="____pv3">#REF!</definedName>
    <definedName name="____REV5">#REF!</definedName>
    <definedName name="____Ser200506">#REF!</definedName>
    <definedName name="____Ser200705">#REF!</definedName>
    <definedName name="____Ser200712">#REF!</definedName>
    <definedName name="____Ser201104">#REF!</definedName>
    <definedName name="____TR2">#REF!</definedName>
    <definedName name="____TR5">#REF!</definedName>
    <definedName name="___Ele200502">#REF!</definedName>
    <definedName name="___Ele200609">#REF!</definedName>
    <definedName name="___pv2">#REF!</definedName>
    <definedName name="___pv3">#REF!</definedName>
    <definedName name="___REV5">#REF!</definedName>
    <definedName name="___Ser200506">#REF!</definedName>
    <definedName name="___Ser200705">#REF!</definedName>
    <definedName name="___Ser200712">#REF!</definedName>
    <definedName name="___Ser201104">#REF!</definedName>
    <definedName name="___TR2">#REF!</definedName>
    <definedName name="___TR5">#REF!</definedName>
    <definedName name="__abc2">#REF!</definedName>
    <definedName name="__Ele200502">#REF!</definedName>
    <definedName name="__Ele200609">#REF!</definedName>
    <definedName name="__pv2">#REF!</definedName>
    <definedName name="__pv3">#REF!</definedName>
    <definedName name="__REV5">#REF!</definedName>
    <definedName name="__Ser200506">#REF!</definedName>
    <definedName name="__Ser200705">#REF!</definedName>
    <definedName name="__Ser200712">#REF!</definedName>
    <definedName name="__Ser201104">#REF!</definedName>
    <definedName name="__TR2">#REF!</definedName>
    <definedName name="__TR5">#REF!</definedName>
    <definedName name="_4Excel_BuiltIn_Print_Area_1_1">#REF!</definedName>
    <definedName name="_6Excel_BuiltIn_Print_Area_4_1">#REF!</definedName>
    <definedName name="_abc2">#REF!</definedName>
    <definedName name="_Ele200502">#REF!</definedName>
    <definedName name="_Ele200609">#REF!</definedName>
    <definedName name="_pv2">#REF!</definedName>
    <definedName name="_pv3">#REF!</definedName>
    <definedName name="_REV5">#REF!</definedName>
    <definedName name="_Ser200506">#REF!</definedName>
    <definedName name="_Ser200705">#REF!</definedName>
    <definedName name="_Ser200712">#REF!</definedName>
    <definedName name="_Ser201104">#REF!</definedName>
    <definedName name="_TR2">#REF!</definedName>
    <definedName name="_TR5">#REF!</definedName>
    <definedName name="A">#REF!</definedName>
    <definedName name="A010160100">'[2]DADOS COLETATO'!$L$9</definedName>
    <definedName name="A010505000">'[2]DADOS COLETATO'!$L$10</definedName>
    <definedName name="A020200010">'[2]DADOS COLETATO'!$L$11</definedName>
    <definedName name="A020200080">'[2]DADOS COLETATO'!$L$12</definedName>
    <definedName name="A03.020.0851">'[2]DADOS COLETATO'!$L$23</definedName>
    <definedName name="A030130010">'[2]DADOS COLETATO'!$L$13</definedName>
    <definedName name="A030130011">'[2]DADOS COLETATO'!$L$14</definedName>
    <definedName name="A030160501">'[2]DADOS COLETATO'!$L$15</definedName>
    <definedName name="A030250100">'[2]DADOS COLETATO'!$L$16</definedName>
    <definedName name="A040050130">'[2]DADOS COLETATO'!$L$17</definedName>
    <definedName name="A040110511">'[2]DADOS COLETATO'!$L$18</definedName>
    <definedName name="A050150050">'[2]DADOS COLETATO'!$L$19</definedName>
    <definedName name="A050200140">'[2]DADOS COLETATO'!$L$20</definedName>
    <definedName name="A050210050">'[2]DADOS COLETATO'!$L$21</definedName>
    <definedName name="A050210100">'[2]DADOS COLETATO'!$L$22</definedName>
    <definedName name="A050210750">'[2]DADOS COLETATO'!$O$9</definedName>
    <definedName name="a06.004.0320">'[2]DADOS COLETATO'!$O$23</definedName>
    <definedName name="A060030500">'[2]DADOS COLETATO'!$O$10</definedName>
    <definedName name="A060040300">'[2]DADOS COLETATO'!$O$11</definedName>
    <definedName name="A060140120">'[2]DADOS COLETATO'!$O$12</definedName>
    <definedName name="A060160120">'[2]DADOS COLETATO'!$O$13</definedName>
    <definedName name="A060160410">'[2]DADOS COLETATO'!$O$14</definedName>
    <definedName name="A080010030">'[2]DADOS COLETATO'!$O$15</definedName>
    <definedName name="A080150100">'[2]DADOS COLETATO'!$O$16</definedName>
    <definedName name="A080270120">'[2]DADOS COLETATO'!$O$17</definedName>
    <definedName name="A150010310">'[2]DADOS COLETATO'!$O$18</definedName>
    <definedName name="A200040031">'[2]DADOS COLETATO'!$O$19</definedName>
    <definedName name="A200090011">'[2]DADOS COLETATO'!$O$20</definedName>
    <definedName name="A200280200">'[2]DADOS COLETATO'!$O$21</definedName>
    <definedName name="aa">#REF!</definedName>
    <definedName name="aaa">#REF!</definedName>
    <definedName name="abc">#REF!</definedName>
    <definedName name="Abrigo_moto_gerador_consulta">#REF!</definedName>
    <definedName name="Acesso_Estacao_01">#REF!</definedName>
    <definedName name="adfv">#REF!</definedName>
    <definedName name="Administração">#REF!</definedName>
    <definedName name="alturadocorte">'[2]DADOS COLETATO'!$G$9</definedName>
    <definedName name="_xlnm.Print_Area" localSheetId="2">'CRONOGRAMA FISICO FINANCEIR'!$A$1:$J$38</definedName>
    <definedName name="_xlnm.Print_Area" localSheetId="0">'Planilha Orcamentaria'!$A$1:$H$230</definedName>
    <definedName name="_xlnm.Print_Area" localSheetId="1">'Quant. Quadra Poliesp'!$B$2:$I$315</definedName>
    <definedName name="_xlnm.Print_Area">#REF!</definedName>
    <definedName name="_xlnm.Database" localSheetId="2">#REF!</definedName>
    <definedName name="_xlnm.Database" localSheetId="1">#REF!</definedName>
    <definedName name="_xlnm.Database">#REF!</definedName>
    <definedName name="BASICO" localSheetId="2">#REF!</definedName>
    <definedName name="BASICO" localSheetId="1">#REF!</definedName>
    <definedName name="BASICO">#REF!</definedName>
    <definedName name="botafora">'[2]DADOS COLETATO'!$C$40</definedName>
    <definedName name="brita">'[2]DADOS COLETATO'!$G$10</definedName>
    <definedName name="bstc20">'[2]DADOS COLETATO'!$I$31</definedName>
    <definedName name="bstc40">'[2]DADOS COLETATO'!$I$30</definedName>
    <definedName name="bstc60">'[2]DADOS COLETATO'!$I$29</definedName>
    <definedName name="bstc80">'[2]DADOS COLETATO'!$I$28</definedName>
    <definedName name="C_" localSheetId="2">#REF!</definedName>
    <definedName name="C_">#REF!</definedName>
    <definedName name="caixadecentro">'[2]DADOS COLETATO'!$C$28</definedName>
    <definedName name="Casa_de_maquinas">#REF!</definedName>
    <definedName name="CERCA" localSheetId="2">#REF!</definedName>
    <definedName name="CERCA">#REF!</definedName>
    <definedName name="Cisterna_e_Castelo_d_agua_Consulta">#REF!</definedName>
    <definedName name="CLIENTE">#REF!</definedName>
    <definedName name="Codigos">#REF!</definedName>
    <definedName name="COMPRA">#REF!</definedName>
    <definedName name="COMPRAS">#REF!</definedName>
    <definedName name="COMPRIM">#REF!</definedName>
    <definedName name="comprimento">'[2]DADOS COLETATO'!$E$11</definedName>
    <definedName name="Construcao_Casa_Maq_Plano_Inclinado">#REF!</definedName>
    <definedName name="Construcao_de_Acesso_a_Estacao_I">'[3]12.1'!$A$8:$F$105</definedName>
    <definedName name="Construcao_do_acesso_a_Estacao_I">#REF!</definedName>
    <definedName name="Construcao_Escadaria_Apoio">#REF!</definedName>
    <definedName name="Contencao">#REF!</definedName>
    <definedName name="Contencao_">#REF!</definedName>
    <definedName name="Corte1">#REF!</definedName>
    <definedName name="cpartida">#REF!</definedName>
    <definedName name="DATA">#REF!</definedName>
    <definedName name="Dem_Lavanderia">#REF!</definedName>
    <definedName name="Demolicao_de_Guarita_Consulta">#REF!</definedName>
    <definedName name="Demolicao_Lavanderia_Existente">#REF!</definedName>
    <definedName name="Descricao">#REF!</definedName>
    <definedName name="DEZEMBRO06" localSheetId="2">#REF!</definedName>
    <definedName name="DEZEMBRO06">#REF!</definedName>
    <definedName name="dfg">'[4]BLOCOS ANCORAGEM'!#REF!</definedName>
    <definedName name="DRENAGEM">#REF!</definedName>
    <definedName name="DTEE">#REF!</definedName>
    <definedName name="DTEP">#REF!</definedName>
    <definedName name="DTET">#REF!</definedName>
    <definedName name="DTFE">#REF!</definedName>
    <definedName name="DTFM">#REF!</definedName>
    <definedName name="DTL">#REF!</definedName>
    <definedName name="edital">#REF!</definedName>
    <definedName name="ELEMVS07">#REF!</definedName>
    <definedName name="Eletric">[5]Fundação!#REF!</definedName>
    <definedName name="ELEVATÓRIAS" localSheetId="2">#REF!</definedName>
    <definedName name="ELEVATÓRIAS" localSheetId="1">#REF!</definedName>
    <definedName name="ELEVATÓRIAS">#REF!</definedName>
    <definedName name="EMBAL">#REF!</definedName>
    <definedName name="Embalagem">#REF!</definedName>
    <definedName name="empolamento">'[2]DADOS COLETATO'!$I$41</definedName>
    <definedName name="ENG">#REF!</definedName>
    <definedName name="Escadaria">#REF!</definedName>
    <definedName name="ESCMAN" localSheetId="2">#REF!</definedName>
    <definedName name="ESCMAN">#REF!</definedName>
    <definedName name="ESCRITÓRIO" localSheetId="2">#REF!</definedName>
    <definedName name="ESCRITÓRIO" localSheetId="1">#REF!</definedName>
    <definedName name="ESCRITÓRIO">#REF!</definedName>
    <definedName name="ESGOTO" localSheetId="2">#REF!</definedName>
    <definedName name="ESGOTO">#REF!</definedName>
    <definedName name="ESSENCIAIS" localSheetId="2">'[4]BLOCOS ANCORAGEM'!#REF!</definedName>
    <definedName name="ESSENCIAIS">'[4]BLOCOS ANCORAGEM'!#REF!</definedName>
    <definedName name="Estacao_01">#REF!</definedName>
    <definedName name="Estacao_02">#REF!</definedName>
    <definedName name="Estacao_03">#REF!</definedName>
    <definedName name="Estacao_04">#REF!</definedName>
    <definedName name="Estacao_05">#REF!</definedName>
    <definedName name="ETE" localSheetId="2">#REF!</definedName>
    <definedName name="ETE" localSheetId="1">#REF!</definedName>
    <definedName name="ETE">#REF!</definedName>
    <definedName name="Excel_BuiltIn_Print_Area_1">[6]Fundação!#REF!</definedName>
    <definedName name="Excel_BuiltIn_Print_Area_1_1">[7]Fundação!#REF!</definedName>
    <definedName name="Excel_BuiltIn_Print_Area_1_1_1">#REF!</definedName>
    <definedName name="Excel_BuiltIn_Print_Area_1_1_5">#REF!</definedName>
    <definedName name="Excel_BuiltIn_Print_Area_1_1_6">#REF!</definedName>
    <definedName name="Excel_BuiltIn_Print_Area_1_6">[8]_file____C__Meus_20documentos_S!#REF!</definedName>
    <definedName name="Excel_BuiltIn_Print_Area_1_7">[8]_file____C__Meus_20documentos_S!#REF!</definedName>
    <definedName name="Excel_BuiltIn_Print_Area_1_8">[8]_file____C__Meus_20documentos_S!#REF!</definedName>
    <definedName name="Excel_BuiltIn_Print_Area_1_9">[8]_file____C__Meus_20documentos_S!#REF!</definedName>
    <definedName name="Excel_BuiltIn_Print_Area_2">[6]Estrutura!#REF!</definedName>
    <definedName name="Excel_BuiltIn_Print_Area_2_1">[8]Estrutura!#REF!</definedName>
    <definedName name="Excel_BuiltIn_Print_Area_2_6">[8]_file____C__Meus_20documentos_S!#REF!</definedName>
    <definedName name="Excel_BuiltIn_Print_Area_2_7">[8]_file____C__Meus_20documentos_S!#REF!</definedName>
    <definedName name="Excel_BuiltIn_Print_Area_2_8">[8]_file____C__Meus_20documentos_S!#REF!</definedName>
    <definedName name="Excel_BuiltIn_Print_Area_2_9">[8]_file____C__Meus_20documentos_S!#REF!</definedName>
    <definedName name="Excel_BuiltIn_Print_Area_3">#REF!</definedName>
    <definedName name="Excel_BuiltIn_Print_Area_4">#REF!</definedName>
    <definedName name="Excel_BuiltIn_Print_Area_4_1">#REF!</definedName>
    <definedName name="Excel_BuiltIn_Print_Area_5">#REF!</definedName>
    <definedName name="Excel_BuiltIn_Print_Area_6">#REF!</definedName>
    <definedName name="Excel_BuiltIn_Print_Area_7">#REF!</definedName>
    <definedName name="Excel_BuiltIn_Print_Area_8">#REF!</definedName>
    <definedName name="Excel_BuiltIn_Print_Titles_1_1">#REF!</definedName>
    <definedName name="Excel_BuiltIn_Print_Titles_1_1_5">#REF!</definedName>
    <definedName name="Excel_BuiltIn_Print_Titles_1_1_6">#REF!</definedName>
    <definedName name="Excel_BuiltIn_Print_Titles_2_1">#REF!</definedName>
    <definedName name="Excel_BuiltIn_Print_Titles_3">#REF!</definedName>
    <definedName name="Excel_BuiltIn_Print_Titles_4">#REF!</definedName>
    <definedName name="Excel_BuiltIn_Print_Titles_6">#REF!</definedName>
    <definedName name="Excel_BuiltIn_Print_Titles_7">#REF!</definedName>
    <definedName name="Excel_BuiltIn_Print_Titles_8">#REF!</definedName>
    <definedName name="Execucao_Fundacoes_Plano_Inclinado">#REF!</definedName>
    <definedName name="EXT" localSheetId="2">'[9]QUADRA POLIESPORTIVA'!#REF!</definedName>
    <definedName name="EXT">'[9]QUADRA POLIESPORTIVA'!#REF!</definedName>
    <definedName name="extensao">#REF!</definedName>
    <definedName name="F">#REF!</definedName>
    <definedName name="FGV">[10]SCO0504!$B$1:$E$65536</definedName>
    <definedName name="FGVC">[10]SCO0504!$A$1:$E$65536</definedName>
    <definedName name="FGVC0504">#REF!</definedName>
    <definedName name="FGVSER">#REF!</definedName>
    <definedName name="firma1">#REF!</definedName>
    <definedName name="firma2">#REF!</definedName>
    <definedName name="Format">#REF!</definedName>
    <definedName name="Fundacao_Plano_Inclinado">#REF!</definedName>
    <definedName name="Header">#REF!</definedName>
    <definedName name="ICMS">#REF!</definedName>
    <definedName name="Implantacao_Consulta">#REF!</definedName>
    <definedName name="INTERCEPTORES___EMISSÁRIOS" localSheetId="2">#REF!</definedName>
    <definedName name="INTERCEPTORES___EMISSÁRIOS" localSheetId="1">#REF!</definedName>
    <definedName name="INTERCEPTORES___EMISSÁRIOS">#REF!</definedName>
    <definedName name="J">#REF!</definedName>
    <definedName name="jhb">#REF!</definedName>
    <definedName name="K">#REF!</definedName>
    <definedName name="Kvenda">#REF!</definedName>
    <definedName name="LARGURA">#REF!</definedName>
    <definedName name="LIGAÇÃO">[11]COPASAXSINAPI_ENXUTO!#REF!</definedName>
    <definedName name="LINHAS_DE_RECALQUE" localSheetId="2">#REF!</definedName>
    <definedName name="LINHAS_DE_RECALQUE" localSheetId="1">#REF!</definedName>
    <definedName name="LINHAS_DE_RECALQUE">#REF!</definedName>
    <definedName name="lote">#REF!</definedName>
    <definedName name="meiofio">'[2]DADOS COLETATO'!$E$12</definedName>
    <definedName name="mes">#REF!</definedName>
    <definedName name="MM">#REF!</definedName>
    <definedName name="Mob">#REF!</definedName>
    <definedName name="N" localSheetId="2">'[12]Orçamento Real'!#REF!</definedName>
    <definedName name="N">'[12]Orçamento Real'!#REF!</definedName>
    <definedName name="ORÇ">#REF!</definedName>
    <definedName name="Ordem">'[13]Resumo do Consolidado'!$O$1:$P$65536</definedName>
    <definedName name="OUTROS" localSheetId="2">#REF!</definedName>
    <definedName name="OUTROS" localSheetId="1">#REF!</definedName>
    <definedName name="OUTROS">#REF!</definedName>
    <definedName name="Paisagismo_Consulta">#REF!</definedName>
    <definedName name="PAVIMENTAÇÃO">#REF!</definedName>
    <definedName name="PBR">#REF!</definedName>
    <definedName name="pedreira">'[2]DADOS COLETATO'!$C$41</definedName>
    <definedName name="pesobrita">'[2]DADOS COLETATO'!$I$42</definedName>
    <definedName name="pesoespecifico">'[2]DADOS COLETATO'!$I$40</definedName>
    <definedName name="plani" localSheetId="2">#REF!</definedName>
    <definedName name="plani" localSheetId="1">#REF!</definedName>
    <definedName name="plani">#REF!</definedName>
    <definedName name="Poste">#REF!</definedName>
    <definedName name="Preco">#REF!</definedName>
    <definedName name="Predio_02_andares_Consulta">[14]Predio_02_andares!$A$8:$F$723</definedName>
    <definedName name="Preparo_Terreno">#REF!</definedName>
    <definedName name="PROJ">#REF!</definedName>
    <definedName name="PRT">#REF!</definedName>
    <definedName name="pv">#REF!</definedName>
    <definedName name="qci">#REF!</definedName>
    <definedName name="ralo">'[2]DADOS COLETATO'!$C$29</definedName>
    <definedName name="RawData">#REF!</definedName>
    <definedName name="RawHeader">[11]COPASAXSINAPI_ENXUTO!#REF!</definedName>
    <definedName name="REDE_COLETORA" localSheetId="2">#REF!</definedName>
    <definedName name="REDE_COLETORA" localSheetId="1">#REF!</definedName>
    <definedName name="REDE_COLETORA">#REF!</definedName>
    <definedName name="REF_SERVICOS">#REF!</definedName>
    <definedName name="RESP.">#REF!</definedName>
    <definedName name="rodovia">#REF!</definedName>
    <definedName name="RTL">#REF!</definedName>
    <definedName name="sasasa">#REF!</definedName>
    <definedName name="sasasasasasa">#REF!</definedName>
    <definedName name="SDS">#REF!</definedName>
    <definedName name="Sede_Detran_Consulta">#REF!</definedName>
    <definedName name="SERVIÇOS_COMPLEMENTARES">#REF!</definedName>
    <definedName name="SERVIÇOS_PRELIMINARES">#REF!</definedName>
    <definedName name="Servicos_Tecnicos">#REF!</definedName>
    <definedName name="Servicos_Tecnicos_">#REF!</definedName>
    <definedName name="solver_adj" localSheetId="1" hidden="1">'Quant. Quadra Poliesp'!#REF!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'Quant. Quadra Poliesp'!#REF!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4785546.03</definedName>
    <definedName name="subtrecho">#REF!</definedName>
    <definedName name="TEC">#REF!</definedName>
    <definedName name="TEC.">#REF!</definedName>
    <definedName name="TERRAPLENAGEM">#REF!</definedName>
    <definedName name="trecho">#REF!</definedName>
    <definedName name="urb" localSheetId="2">#REF!</definedName>
    <definedName name="urb">#REF!</definedName>
    <definedName name="usina">'[2]DADOS COLETATO'!$C$42</definedName>
    <definedName name="volumedebrita">'[2]DADOS COLETATO'!$I$10</definedName>
    <definedName name="volumedecorte">'[2]DADOS COLETATO'!$I$9</definedName>
    <definedName name="volumedepv">'[2]DADOS COLETATO'!$I$11</definedName>
    <definedName name="VV" localSheetId="2">#REF!</definedName>
    <definedName name="VV">#REF!</definedName>
    <definedName name="XXX010160100" localSheetId="2">#REF!</definedName>
    <definedName name="XXX010160100">#REF!</definedName>
    <definedName name="xxxxxx">[11]COPASAXSINAPI_ENXUTO!#REF!</definedName>
    <definedName name="zero">#REF!</definedName>
  </definedNames>
  <calcPr calcId="124519"/>
</workbook>
</file>

<file path=xl/calcChain.xml><?xml version="1.0" encoding="utf-8"?>
<calcChain xmlns="http://schemas.openxmlformats.org/spreadsheetml/2006/main">
  <c r="G193" i="5"/>
  <c r="G190"/>
  <c r="G186"/>
  <c r="G181"/>
  <c r="G173"/>
  <c r="G170"/>
  <c r="G164"/>
  <c r="G151"/>
  <c r="G135"/>
  <c r="G125"/>
  <c r="G121"/>
  <c r="G114"/>
  <c r="G97"/>
  <c r="G94"/>
  <c r="G88"/>
  <c r="G78"/>
  <c r="G71"/>
  <c r="G63"/>
  <c r="G57"/>
  <c r="G56"/>
  <c r="G24"/>
  <c r="I308" i="8"/>
  <c r="H310"/>
  <c r="E214" i="5"/>
  <c r="H306" i="8"/>
  <c r="C304"/>
  <c r="D304"/>
  <c r="C308"/>
  <c r="D308"/>
  <c r="D303"/>
  <c r="C303"/>
  <c r="E215" i="5"/>
  <c r="E74" l="1"/>
  <c r="G74"/>
  <c r="H102" i="8"/>
  <c r="D102"/>
  <c r="C102"/>
  <c r="G219" i="5"/>
  <c r="E219"/>
  <c r="E19" s="1"/>
  <c r="E16" s="1"/>
  <c r="G214"/>
  <c r="G215"/>
  <c r="G65"/>
  <c r="F272" i="8"/>
  <c r="E106"/>
  <c r="E107" s="1"/>
  <c r="I107" s="1"/>
  <c r="I103" s="1"/>
  <c r="E66" i="5" s="1"/>
  <c r="L106" i="8"/>
  <c r="E143" i="5"/>
  <c r="E142"/>
  <c r="G140"/>
  <c r="H140" s="1"/>
  <c r="I41" i="8"/>
  <c r="E26" i="5" s="1"/>
  <c r="F44" i="8"/>
  <c r="E55"/>
  <c r="I46" s="1"/>
  <c r="E27" i="5" s="1"/>
  <c r="E40" i="8"/>
  <c r="I33" s="1"/>
  <c r="E25" i="5" s="1"/>
  <c r="D46" i="8"/>
  <c r="C46"/>
  <c r="D41"/>
  <c r="C41"/>
  <c r="D33"/>
  <c r="C33"/>
  <c r="G295"/>
  <c r="G296"/>
  <c r="G297"/>
  <c r="G298"/>
  <c r="G299"/>
  <c r="G300"/>
  <c r="G301"/>
  <c r="G294"/>
  <c r="G292"/>
  <c r="G289"/>
  <c r="G288"/>
  <c r="G285"/>
  <c r="G284"/>
  <c r="G286"/>
  <c r="G280"/>
  <c r="G279"/>
  <c r="G278"/>
  <c r="D274"/>
  <c r="F274" s="1"/>
  <c r="D103"/>
  <c r="G66" i="5"/>
  <c r="C103" i="8"/>
  <c r="E83"/>
  <c r="E91"/>
  <c r="H91"/>
  <c r="G244"/>
  <c r="D235"/>
  <c r="D234"/>
  <c r="H74" i="5" l="1"/>
  <c r="H219"/>
  <c r="H215"/>
  <c r="H214"/>
  <c r="E38"/>
  <c r="G25"/>
  <c r="H25" s="1"/>
  <c r="G23" l="1"/>
  <c r="G27"/>
  <c r="H27" s="1"/>
  <c r="G26"/>
  <c r="G93"/>
  <c r="G216"/>
  <c r="H216" s="1"/>
  <c r="G218"/>
  <c r="H218" s="1"/>
  <c r="G217"/>
  <c r="H217" s="1"/>
  <c r="H213" l="1"/>
  <c r="H26"/>
  <c r="G16"/>
  <c r="G19"/>
  <c r="K19" i="7"/>
  <c r="K21"/>
  <c r="K23"/>
  <c r="C23"/>
  <c r="C21"/>
  <c r="C19"/>
  <c r="C17"/>
  <c r="A23"/>
  <c r="A21"/>
  <c r="A19"/>
  <c r="A17"/>
  <c r="C15"/>
  <c r="A15"/>
  <c r="C13"/>
  <c r="A13"/>
  <c r="C11"/>
  <c r="A11"/>
  <c r="C9"/>
  <c r="A9"/>
  <c r="G28" i="5" l="1"/>
  <c r="H28" s="1"/>
  <c r="G302" i="8"/>
  <c r="I293" s="1"/>
  <c r="E107" i="5" s="1"/>
  <c r="D293" i="8"/>
  <c r="C293"/>
  <c r="I291"/>
  <c r="E106" i="5" s="1"/>
  <c r="D291" i="8"/>
  <c r="C291"/>
  <c r="G290"/>
  <c r="I282" s="1"/>
  <c r="E105" i="5" s="1"/>
  <c r="D282" i="8"/>
  <c r="C282"/>
  <c r="G281"/>
  <c r="I276" s="1"/>
  <c r="E104" i="5" s="1"/>
  <c r="D276" i="8"/>
  <c r="C276"/>
  <c r="F275"/>
  <c r="I270" s="1"/>
  <c r="E102" i="5" s="1"/>
  <c r="D270" i="8"/>
  <c r="C270"/>
  <c r="G269"/>
  <c r="I250" s="1"/>
  <c r="E101" i="5" s="1"/>
  <c r="D250" i="8"/>
  <c r="C250"/>
  <c r="I247"/>
  <c r="E100" i="5" s="1"/>
  <c r="D247" i="8"/>
  <c r="C247"/>
  <c r="G245"/>
  <c r="G243"/>
  <c r="G242"/>
  <c r="D240"/>
  <c r="C240"/>
  <c r="H232"/>
  <c r="D232"/>
  <c r="C232"/>
  <c r="G238"/>
  <c r="I238" s="1"/>
  <c r="D237"/>
  <c r="G237" s="1"/>
  <c r="I237" s="1"/>
  <c r="G236"/>
  <c r="I236" s="1"/>
  <c r="G235"/>
  <c r="I235" s="1"/>
  <c r="G234"/>
  <c r="I234" s="1"/>
  <c r="H224"/>
  <c r="D224"/>
  <c r="C224"/>
  <c r="G230"/>
  <c r="D229"/>
  <c r="G229" s="1"/>
  <c r="G228"/>
  <c r="G227"/>
  <c r="G226"/>
  <c r="H205"/>
  <c r="C205"/>
  <c r="D205"/>
  <c r="D222"/>
  <c r="G222" s="1"/>
  <c r="G221"/>
  <c r="D220"/>
  <c r="G220" s="1"/>
  <c r="D219"/>
  <c r="G219" s="1"/>
  <c r="G218"/>
  <c r="G217"/>
  <c r="G216"/>
  <c r="G215"/>
  <c r="G214"/>
  <c r="G213"/>
  <c r="G212"/>
  <c r="G211"/>
  <c r="G210"/>
  <c r="G209"/>
  <c r="G208"/>
  <c r="G207"/>
  <c r="I239" l="1"/>
  <c r="I232" s="1"/>
  <c r="E98" i="5" s="1"/>
  <c r="G246" i="8"/>
  <c r="I240" s="1"/>
  <c r="E99" i="5" s="1"/>
  <c r="H16"/>
  <c r="G223" i="8"/>
  <c r="I205" s="1"/>
  <c r="E95" i="5" s="1"/>
  <c r="G231" i="8"/>
  <c r="I224" s="1"/>
  <c r="C204"/>
  <c r="D204"/>
  <c r="D203"/>
  <c r="C203"/>
  <c r="D202"/>
  <c r="C202"/>
  <c r="D62"/>
  <c r="C62"/>
  <c r="D60"/>
  <c r="C60"/>
  <c r="I60"/>
  <c r="D58"/>
  <c r="C58"/>
  <c r="I58"/>
  <c r="I56"/>
  <c r="D56"/>
  <c r="C56"/>
  <c r="I17"/>
  <c r="H17"/>
  <c r="D17"/>
  <c r="C17"/>
  <c r="H16"/>
  <c r="D16"/>
  <c r="C16"/>
  <c r="D15"/>
  <c r="C15"/>
  <c r="G15" i="5"/>
  <c r="H15" s="1"/>
  <c r="H32" i="8"/>
  <c r="H25"/>
  <c r="D32"/>
  <c r="C32"/>
  <c r="D25"/>
  <c r="C25"/>
  <c r="H19"/>
  <c r="D19"/>
  <c r="C19"/>
  <c r="D18"/>
  <c r="C18"/>
  <c r="E23"/>
  <c r="I19" s="1"/>
  <c r="E20" i="5" s="1"/>
  <c r="G20"/>
  <c r="G21"/>
  <c r="G22"/>
  <c r="H19" l="1"/>
  <c r="E96"/>
  <c r="E27" i="8"/>
  <c r="I32"/>
  <c r="E22" i="5" s="1"/>
  <c r="E23" s="1"/>
  <c r="H23" s="1"/>
  <c r="H20"/>
  <c r="G198"/>
  <c r="E198"/>
  <c r="E90"/>
  <c r="E89"/>
  <c r="E87"/>
  <c r="E86"/>
  <c r="E79"/>
  <c r="H154" i="8"/>
  <c r="E155"/>
  <c r="H195"/>
  <c r="H194"/>
  <c r="H193"/>
  <c r="D195"/>
  <c r="D194"/>
  <c r="D193"/>
  <c r="C195"/>
  <c r="C194"/>
  <c r="C193"/>
  <c r="D192"/>
  <c r="C192"/>
  <c r="H191"/>
  <c r="H190"/>
  <c r="H189"/>
  <c r="H188"/>
  <c r="D191"/>
  <c r="C191"/>
  <c r="D190"/>
  <c r="C190"/>
  <c r="D189"/>
  <c r="C189"/>
  <c r="D188"/>
  <c r="C188"/>
  <c r="H184"/>
  <c r="D184"/>
  <c r="C184"/>
  <c r="H180"/>
  <c r="H179"/>
  <c r="H178"/>
  <c r="C179"/>
  <c r="D179"/>
  <c r="I179"/>
  <c r="E81" i="5" s="1"/>
  <c r="D180" i="8"/>
  <c r="C180"/>
  <c r="D178"/>
  <c r="C178"/>
  <c r="H177"/>
  <c r="D177"/>
  <c r="D176"/>
  <c r="C176"/>
  <c r="H170"/>
  <c r="H164"/>
  <c r="H163"/>
  <c r="H157"/>
  <c r="D170"/>
  <c r="C170"/>
  <c r="D164"/>
  <c r="C164"/>
  <c r="D163"/>
  <c r="C163"/>
  <c r="D157"/>
  <c r="C157"/>
  <c r="H148"/>
  <c r="D148"/>
  <c r="C148"/>
  <c r="D147"/>
  <c r="C147"/>
  <c r="H146"/>
  <c r="H121"/>
  <c r="H114"/>
  <c r="H108"/>
  <c r="H97"/>
  <c r="D146"/>
  <c r="C146"/>
  <c r="D121"/>
  <c r="C121"/>
  <c r="D114"/>
  <c r="C114"/>
  <c r="C108"/>
  <c r="D108"/>
  <c r="C96"/>
  <c r="C97"/>
  <c r="D97"/>
  <c r="E101"/>
  <c r="D96"/>
  <c r="H95"/>
  <c r="H87"/>
  <c r="H79"/>
  <c r="H71"/>
  <c r="H64"/>
  <c r="D95"/>
  <c r="C95"/>
  <c r="D87"/>
  <c r="C87"/>
  <c r="D79"/>
  <c r="C79"/>
  <c r="D71"/>
  <c r="C71"/>
  <c r="D64"/>
  <c r="C64"/>
  <c r="D63"/>
  <c r="C63"/>
  <c r="E186"/>
  <c r="I184" s="1"/>
  <c r="E83" i="5" s="1"/>
  <c r="I180" i="8"/>
  <c r="E82" i="5" s="1"/>
  <c r="I178" i="8"/>
  <c r="E80" i="5" s="1"/>
  <c r="E174" i="8"/>
  <c r="I170" s="1"/>
  <c r="E77" i="5" s="1"/>
  <c r="E166" i="8"/>
  <c r="E168" s="1"/>
  <c r="I164" s="1"/>
  <c r="E76" i="5" s="1"/>
  <c r="E161" i="8"/>
  <c r="I157" s="1"/>
  <c r="E140"/>
  <c r="E141" s="1"/>
  <c r="E144" s="1"/>
  <c r="E137"/>
  <c r="H136"/>
  <c r="E134"/>
  <c r="H128"/>
  <c r="E126"/>
  <c r="E129" s="1"/>
  <c r="I114"/>
  <c r="E68" i="5" s="1"/>
  <c r="E112" i="8"/>
  <c r="I108" s="1"/>
  <c r="E67" i="5" s="1"/>
  <c r="E84" i="8"/>
  <c r="E92" s="1"/>
  <c r="E76"/>
  <c r="H92" s="1"/>
  <c r="E66"/>
  <c r="E69" s="1"/>
  <c r="I64" s="1"/>
  <c r="E58" i="5" s="1"/>
  <c r="G90"/>
  <c r="G91"/>
  <c r="G89"/>
  <c r="G80"/>
  <c r="G81"/>
  <c r="G82"/>
  <c r="G83"/>
  <c r="G84"/>
  <c r="G85"/>
  <c r="G86"/>
  <c r="G87"/>
  <c r="G79"/>
  <c r="G73"/>
  <c r="G75"/>
  <c r="G76"/>
  <c r="G77"/>
  <c r="G72"/>
  <c r="G67"/>
  <c r="G68"/>
  <c r="G69"/>
  <c r="G70"/>
  <c r="G64"/>
  <c r="G59"/>
  <c r="G60"/>
  <c r="G61"/>
  <c r="G62"/>
  <c r="G58"/>
  <c r="G195"/>
  <c r="H195" s="1"/>
  <c r="G196"/>
  <c r="H196" s="1"/>
  <c r="G194"/>
  <c r="H194" s="1"/>
  <c r="G192"/>
  <c r="H192" s="1"/>
  <c r="G191"/>
  <c r="H191" s="1"/>
  <c r="G188"/>
  <c r="H188" s="1"/>
  <c r="G189"/>
  <c r="H189" s="1"/>
  <c r="G187"/>
  <c r="H187" s="1"/>
  <c r="G182"/>
  <c r="H182" s="1"/>
  <c r="G183"/>
  <c r="H183" s="1"/>
  <c r="G184"/>
  <c r="H184" s="1"/>
  <c r="G185"/>
  <c r="H185" s="1"/>
  <c r="G175"/>
  <c r="H175" s="1"/>
  <c r="G176"/>
  <c r="H176" s="1"/>
  <c r="G177"/>
  <c r="H177" s="1"/>
  <c r="G178"/>
  <c r="H178" s="1"/>
  <c r="G179"/>
  <c r="H179" s="1"/>
  <c r="G180"/>
  <c r="H180" s="1"/>
  <c r="G174"/>
  <c r="H174" s="1"/>
  <c r="G172"/>
  <c r="H172" s="1"/>
  <c r="G171"/>
  <c r="H171" s="1"/>
  <c r="G166"/>
  <c r="H166" s="1"/>
  <c r="G167"/>
  <c r="H167" s="1"/>
  <c r="G168"/>
  <c r="H168" s="1"/>
  <c r="G169"/>
  <c r="H169" s="1"/>
  <c r="G165"/>
  <c r="H165" s="1"/>
  <c r="G153"/>
  <c r="H153" s="1"/>
  <c r="G154"/>
  <c r="H154" s="1"/>
  <c r="G155"/>
  <c r="H155" s="1"/>
  <c r="G156"/>
  <c r="H156" s="1"/>
  <c r="G157"/>
  <c r="H157" s="1"/>
  <c r="G158"/>
  <c r="H158" s="1"/>
  <c r="G159"/>
  <c r="H159" s="1"/>
  <c r="G160"/>
  <c r="H160" s="1"/>
  <c r="G161"/>
  <c r="H161" s="1"/>
  <c r="G162"/>
  <c r="H162" s="1"/>
  <c r="G163"/>
  <c r="H163" s="1"/>
  <c r="G152"/>
  <c r="H152" s="1"/>
  <c r="G105"/>
  <c r="H105" s="1"/>
  <c r="G106"/>
  <c r="H106" s="1"/>
  <c r="G107"/>
  <c r="H107" s="1"/>
  <c r="G104"/>
  <c r="H104" s="1"/>
  <c r="G102"/>
  <c r="H102" s="1"/>
  <c r="G99"/>
  <c r="H99" s="1"/>
  <c r="G100"/>
  <c r="H100" s="1"/>
  <c r="G101"/>
  <c r="H101" s="1"/>
  <c r="G98"/>
  <c r="H98" s="1"/>
  <c r="G96"/>
  <c r="G95"/>
  <c r="H95" s="1"/>
  <c r="E208"/>
  <c r="G208"/>
  <c r="G109"/>
  <c r="H109" s="1"/>
  <c r="H108" s="1"/>
  <c r="E206"/>
  <c r="E207" s="1"/>
  <c r="E212"/>
  <c r="E205"/>
  <c r="G205"/>
  <c r="G206"/>
  <c r="G207"/>
  <c r="G209"/>
  <c r="H209" s="1"/>
  <c r="G210"/>
  <c r="H210" s="1"/>
  <c r="G211"/>
  <c r="G212"/>
  <c r="G202"/>
  <c r="H202" s="1"/>
  <c r="G203"/>
  <c r="H203" s="1"/>
  <c r="G204"/>
  <c r="H204" s="1"/>
  <c r="G200"/>
  <c r="H200" s="1"/>
  <c r="G201"/>
  <c r="H201" s="1"/>
  <c r="G199"/>
  <c r="H199" s="1"/>
  <c r="G27" i="7"/>
  <c r="F27"/>
  <c r="K17"/>
  <c r="K15"/>
  <c r="K13"/>
  <c r="K11"/>
  <c r="K9"/>
  <c r="A7"/>
  <c r="A6"/>
  <c r="G14" i="5"/>
  <c r="H14" s="1"/>
  <c r="H13" s="1"/>
  <c r="E111"/>
  <c r="G112"/>
  <c r="H112" s="1"/>
  <c r="G111"/>
  <c r="G55"/>
  <c r="H55" s="1"/>
  <c r="G54"/>
  <c r="H54" s="1"/>
  <c r="G53"/>
  <c r="H53" s="1"/>
  <c r="G52"/>
  <c r="H52" s="1"/>
  <c r="G51"/>
  <c r="H51" s="1"/>
  <c r="G50"/>
  <c r="H50" s="1"/>
  <c r="G49"/>
  <c r="H49" s="1"/>
  <c r="G48"/>
  <c r="H48" s="1"/>
  <c r="G47"/>
  <c r="H47" s="1"/>
  <c r="G42"/>
  <c r="H42" s="1"/>
  <c r="G43"/>
  <c r="H43" s="1"/>
  <c r="G44"/>
  <c r="H44" s="1"/>
  <c r="G45"/>
  <c r="H45" s="1"/>
  <c r="G41"/>
  <c r="H41" s="1"/>
  <c r="G30"/>
  <c r="G31"/>
  <c r="H31" s="1"/>
  <c r="G32"/>
  <c r="H32" s="1"/>
  <c r="G33"/>
  <c r="H33" s="1"/>
  <c r="G34"/>
  <c r="H34" s="1"/>
  <c r="G35"/>
  <c r="H35" s="1"/>
  <c r="G36"/>
  <c r="H36" s="1"/>
  <c r="G37"/>
  <c r="H37" s="1"/>
  <c r="G38"/>
  <c r="G39"/>
  <c r="H39" s="1"/>
  <c r="E30"/>
  <c r="G132"/>
  <c r="H132" s="1"/>
  <c r="E133"/>
  <c r="E131"/>
  <c r="G128"/>
  <c r="H128" s="1"/>
  <c r="G129"/>
  <c r="H129" s="1"/>
  <c r="G130"/>
  <c r="H130" s="1"/>
  <c r="G131"/>
  <c r="G133"/>
  <c r="G134"/>
  <c r="H134" s="1"/>
  <c r="G127"/>
  <c r="H127" s="1"/>
  <c r="G126"/>
  <c r="H126" s="1"/>
  <c r="G122"/>
  <c r="H122" s="1"/>
  <c r="G123"/>
  <c r="H123" s="1"/>
  <c r="G124"/>
  <c r="H124" s="1"/>
  <c r="G119"/>
  <c r="H119" s="1"/>
  <c r="G118"/>
  <c r="H118" s="1"/>
  <c r="E116"/>
  <c r="G116"/>
  <c r="G117"/>
  <c r="H117" s="1"/>
  <c r="G120"/>
  <c r="H120" s="1"/>
  <c r="G115"/>
  <c r="H115" s="1"/>
  <c r="G137"/>
  <c r="H137" s="1"/>
  <c r="G138"/>
  <c r="H138" s="1"/>
  <c r="G139"/>
  <c r="H139" s="1"/>
  <c r="G141"/>
  <c r="H141" s="1"/>
  <c r="G142"/>
  <c r="H142" s="1"/>
  <c r="G143"/>
  <c r="H143" s="1"/>
  <c r="G144"/>
  <c r="H144" s="1"/>
  <c r="G145"/>
  <c r="H145" s="1"/>
  <c r="G146"/>
  <c r="H146" s="1"/>
  <c r="G147"/>
  <c r="H147" s="1"/>
  <c r="G148"/>
  <c r="H148" s="1"/>
  <c r="G149"/>
  <c r="H149" s="1"/>
  <c r="G136"/>
  <c r="H136" s="1"/>
  <c r="G13"/>
  <c r="G17"/>
  <c r="G29"/>
  <c r="G40"/>
  <c r="G46"/>
  <c r="G92"/>
  <c r="G108"/>
  <c r="G110"/>
  <c r="G113"/>
  <c r="G150"/>
  <c r="G197"/>
  <c r="G213"/>
  <c r="H131" l="1"/>
  <c r="I97" i="8"/>
  <c r="E64" i="5" s="1"/>
  <c r="E65" s="1"/>
  <c r="H65" s="1"/>
  <c r="I102" i="8"/>
  <c r="E10" i="7"/>
  <c r="H10" s="1"/>
  <c r="E30" i="8"/>
  <c r="I25" s="1"/>
  <c r="E21" i="5" s="1"/>
  <c r="H21" s="1"/>
  <c r="I163" i="8"/>
  <c r="E75" i="5" s="1"/>
  <c r="H75" s="1"/>
  <c r="H22"/>
  <c r="H96"/>
  <c r="H93" s="1"/>
  <c r="H91"/>
  <c r="H90"/>
  <c r="I148" i="8"/>
  <c r="E72" i="5" s="1"/>
  <c r="H72" s="1"/>
  <c r="H198"/>
  <c r="E73"/>
  <c r="H73" s="1"/>
  <c r="H81"/>
  <c r="H89"/>
  <c r="H87"/>
  <c r="H86"/>
  <c r="H85"/>
  <c r="H84"/>
  <c r="H83"/>
  <c r="H82"/>
  <c r="H80"/>
  <c r="H79"/>
  <c r="H77"/>
  <c r="H76"/>
  <c r="H64"/>
  <c r="H67"/>
  <c r="H68"/>
  <c r="E77" i="8"/>
  <c r="I71" s="1"/>
  <c r="F174"/>
  <c r="F168"/>
  <c r="F161"/>
  <c r="E85"/>
  <c r="I79" s="1"/>
  <c r="E60" i="5" s="1"/>
  <c r="H60" s="1"/>
  <c r="H93" i="8"/>
  <c r="I121"/>
  <c r="H58" i="5"/>
  <c r="E93" i="8"/>
  <c r="H181" i="5"/>
  <c r="H170"/>
  <c r="H193"/>
  <c r="H190"/>
  <c r="H186"/>
  <c r="H173"/>
  <c r="H164"/>
  <c r="H151"/>
  <c r="H208"/>
  <c r="H212"/>
  <c r="H211"/>
  <c r="H205"/>
  <c r="H135"/>
  <c r="H111"/>
  <c r="H110" s="1"/>
  <c r="H46"/>
  <c r="E18" i="7" s="1"/>
  <c r="H40" i="5"/>
  <c r="E16" i="7" s="1"/>
  <c r="G18" s="1"/>
  <c r="H38" i="5"/>
  <c r="H30"/>
  <c r="H121"/>
  <c r="H133"/>
  <c r="H125" s="1"/>
  <c r="H116"/>
  <c r="H114" s="1"/>
  <c r="G10" i="7" l="1"/>
  <c r="J10"/>
  <c r="F10"/>
  <c r="I10"/>
  <c r="H17" i="5"/>
  <c r="F16" i="7"/>
  <c r="G16"/>
  <c r="J18"/>
  <c r="F18"/>
  <c r="I18"/>
  <c r="H18"/>
  <c r="H16"/>
  <c r="J16"/>
  <c r="I16"/>
  <c r="H88" i="5"/>
  <c r="H71"/>
  <c r="H78"/>
  <c r="I146" i="8"/>
  <c r="E70" i="5" s="1"/>
  <c r="H70" s="1"/>
  <c r="E69"/>
  <c r="H69" s="1"/>
  <c r="I95" i="8"/>
  <c r="E62" i="5" s="1"/>
  <c r="H62" s="1"/>
  <c r="E59"/>
  <c r="H59" s="1"/>
  <c r="I87" i="8"/>
  <c r="E61" i="5" s="1"/>
  <c r="H61" s="1"/>
  <c r="H150"/>
  <c r="H113"/>
  <c r="H29"/>
  <c r="E14" i="7" s="1"/>
  <c r="I14" s="1"/>
  <c r="K10" l="1"/>
  <c r="E12"/>
  <c r="H12" s="1"/>
  <c r="K16"/>
  <c r="K18"/>
  <c r="J14"/>
  <c r="H14"/>
  <c r="F14"/>
  <c r="G14"/>
  <c r="H207" i="5"/>
  <c r="H206"/>
  <c r="G12" i="7" l="1"/>
  <c r="J12"/>
  <c r="F12"/>
  <c r="I12"/>
  <c r="K14"/>
  <c r="H57" i="5"/>
  <c r="H197"/>
  <c r="K12" i="7" l="1"/>
  <c r="H92" i="5"/>
  <c r="E22" i="7" s="1"/>
  <c r="J22" s="1"/>
  <c r="H22" l="1"/>
  <c r="I22"/>
  <c r="G22"/>
  <c r="F22"/>
  <c r="K22" l="1"/>
  <c r="H66" i="5"/>
  <c r="H63" s="1"/>
  <c r="H56" s="1"/>
  <c r="H220" s="1"/>
  <c r="E20" i="7" l="1"/>
  <c r="H20" l="1"/>
  <c r="G20"/>
  <c r="F20"/>
  <c r="J20"/>
  <c r="I20"/>
  <c r="K20" l="1"/>
  <c r="E24" l="1"/>
  <c r="H24" l="1"/>
  <c r="H26" s="1"/>
  <c r="I24"/>
  <c r="I26" s="1"/>
  <c r="G24"/>
  <c r="G26" s="1"/>
  <c r="E26"/>
  <c r="E23" s="1"/>
  <c r="F24"/>
  <c r="J24"/>
  <c r="J26" s="1"/>
  <c r="H25" l="1"/>
  <c r="I25"/>
  <c r="J25"/>
  <c r="G25"/>
  <c r="K24"/>
  <c r="F26"/>
  <c r="E19"/>
  <c r="E17"/>
  <c r="E11"/>
  <c r="E21"/>
  <c r="E15"/>
  <c r="E13"/>
  <c r="E9"/>
  <c r="E25" l="1"/>
  <c r="K26"/>
  <c r="F25"/>
  <c r="K25" s="1"/>
</calcChain>
</file>

<file path=xl/sharedStrings.xml><?xml version="1.0" encoding="utf-8"?>
<sst xmlns="http://schemas.openxmlformats.org/spreadsheetml/2006/main" count="1148" uniqueCount="783">
  <si>
    <t>ITEM</t>
  </si>
  <si>
    <t>DESCRIÇÃO</t>
  </si>
  <si>
    <t>QUANTIDADE</t>
  </si>
  <si>
    <t>UNIDADE</t>
  </si>
  <si>
    <t>PLANILHA ORÇAMENTÁRIA DE CUSTOS</t>
  </si>
  <si>
    <t>CÓDIGO</t>
  </si>
  <si>
    <t>DIRETA</t>
  </si>
  <si>
    <t>INDIRETA</t>
  </si>
  <si>
    <t>(    )</t>
  </si>
  <si>
    <t>LDI</t>
  </si>
  <si>
    <t>PREÇO TOTAL</t>
  </si>
  <si>
    <t xml:space="preserve">FORMA DE EXECUÇÃO: </t>
  </si>
  <si>
    <t>Carimbo e assinatura do engenheiro responsável técnico pela elaboração da planilha</t>
  </si>
  <si>
    <t>Carimbo e assinatura do prefeito</t>
  </si>
  <si>
    <t>PREÇO UNITÁRIO S/ LDI</t>
  </si>
  <si>
    <t>PREÇO UNITÁRIO C/ LDI</t>
  </si>
  <si>
    <t>1.1</t>
  </si>
  <si>
    <t>1.2</t>
  </si>
  <si>
    <t>IIO-PLA-005</t>
  </si>
  <si>
    <t>2.1</t>
  </si>
  <si>
    <t>2.2</t>
  </si>
  <si>
    <t>2.3</t>
  </si>
  <si>
    <t>3.1</t>
  </si>
  <si>
    <t>URB-MFC-005</t>
  </si>
  <si>
    <t>4.1</t>
  </si>
  <si>
    <t>TOTAL GERAL DA OBRA</t>
  </si>
  <si>
    <t xml:space="preserve">FOLHA Nº: </t>
  </si>
  <si>
    <t>Carimbo e assinatura do representante legal</t>
  </si>
  <si>
    <t>PREFEITURA:  POUSO ALEGRE - MG</t>
  </si>
  <si>
    <t>1.0</t>
  </si>
  <si>
    <t>SERVIÇOS PRELIMINARES</t>
  </si>
  <si>
    <t>2.0</t>
  </si>
  <si>
    <t>MOVIMENTAÇÃO DE TERRA</t>
  </si>
  <si>
    <t>3.0</t>
  </si>
  <si>
    <t>CAMPO DE FUTEBOL E PASSEIO</t>
  </si>
  <si>
    <t>4.0</t>
  </si>
  <si>
    <t>ACADEMIA</t>
  </si>
  <si>
    <t>5.0</t>
  </si>
  <si>
    <t>PLAYGROUND</t>
  </si>
  <si>
    <t>6.0</t>
  </si>
  <si>
    <t>7.0</t>
  </si>
  <si>
    <t>VESTIÁRIO</t>
  </si>
  <si>
    <t>7.1.0</t>
  </si>
  <si>
    <t>7.2.0</t>
  </si>
  <si>
    <t>7.3.0</t>
  </si>
  <si>
    <t>COBERTURA</t>
  </si>
  <si>
    <t>FUNDAÇÃO</t>
  </si>
  <si>
    <t xml:space="preserve">ALVENARIA </t>
  </si>
  <si>
    <t>7.4.0</t>
  </si>
  <si>
    <t>INSTALAÇÕES HIDRÁULICAS</t>
  </si>
  <si>
    <t>7.5.0</t>
  </si>
  <si>
    <t>INSTALAÇÕES ELÉTRICAS</t>
  </si>
  <si>
    <t>7.6.0</t>
  </si>
  <si>
    <t>7.7.0</t>
  </si>
  <si>
    <t>LOUÇAS, EQUIPAMENTOS E DIVISÓRIAS</t>
  </si>
  <si>
    <t>8.0</t>
  </si>
  <si>
    <t>SERVIÇOS FINAS</t>
  </si>
  <si>
    <t>7.4.1.0</t>
  </si>
  <si>
    <t>7.4.1.1</t>
  </si>
  <si>
    <t>7.4.2.0</t>
  </si>
  <si>
    <t>INSTALAÇÕES PLUVIAS</t>
  </si>
  <si>
    <t>7.4.2.1</t>
  </si>
  <si>
    <t>INSTALAÇÕES SANITÁRIAS</t>
  </si>
  <si>
    <t>7.4.3.0</t>
  </si>
  <si>
    <t>7.4.3.1</t>
  </si>
  <si>
    <t>VASO SANITARIO ELEVADO PARA PNE - COMPLETO, INCLUSIVE VÁLVULA DE DESCARGA</t>
  </si>
  <si>
    <t xml:space="preserve">FRONTÃO E SAIA EM GRANITO CINZA ANDORINHA H = 10 CM, E = 2 CM </t>
  </si>
  <si>
    <t xml:space="preserve">TAPAVISTA EM  GRANITO CINZA POLIDO P/BANCADA E=2,5 CM </t>
  </si>
  <si>
    <t xml:space="preserve">BARRA DE APOIO EM AÇO INOX PARA P.N.E. L = 80 CM </t>
  </si>
  <si>
    <t>PORTA PAPEL TOALHA 2 OU 3 DOBRAS, PLÁSTICO MIX</t>
  </si>
  <si>
    <t>PORTA SABÃO LÍQUIDO, PLÁSTICO MIX, BRANCO</t>
  </si>
  <si>
    <t>unid.</t>
  </si>
  <si>
    <t>m²</t>
  </si>
  <si>
    <t>m</t>
  </si>
  <si>
    <t>LOU-VAS-020</t>
  </si>
  <si>
    <t>LOU-VAS-035</t>
  </si>
  <si>
    <t>LOU-MIC-011</t>
  </si>
  <si>
    <t xml:space="preserve">MICTÓRIO DE LOUÇA BRANCA INCLUSIVE METAIS CROMADOS </t>
  </si>
  <si>
    <t>LOU-CUB-005</t>
  </si>
  <si>
    <t>BAN-GRA-005</t>
  </si>
  <si>
    <t>BAN-ROD-010</t>
  </si>
  <si>
    <t>DIV-PED-015</t>
  </si>
  <si>
    <t xml:space="preserve">MET-SIF-005 </t>
  </si>
  <si>
    <t>SIFÃO PARA LAVATÓRIO 1680 D = 1" X 1 1/2"</t>
  </si>
  <si>
    <t>ACE-BAR-005</t>
  </si>
  <si>
    <t>VID-ESP-005</t>
  </si>
  <si>
    <t xml:space="preserve">ESPELHO (60 X 90) CM, E = 4 MM, COLOCADO COM PARAFUSO FINESSON </t>
  </si>
  <si>
    <t>MET-TOR-030</t>
  </si>
  <si>
    <t>ACE-PAP-020</t>
  </si>
  <si>
    <t>ACE-SAB-025</t>
  </si>
  <si>
    <t xml:space="preserve">HID-TUB-075 </t>
  </si>
  <si>
    <t xml:space="preserve">TUBO PVC ESGOTO PB, INCLUSIVE CONEXÕES E SUPORTES, 40 MM </t>
  </si>
  <si>
    <t xml:space="preserve">HID-TUB-045 </t>
  </si>
  <si>
    <t>TUBO PVC ESGOTO PB, INCLUSIVE CONEXÕES E SUPORTES, 50 MM</t>
  </si>
  <si>
    <t>HID-TUB-055</t>
  </si>
  <si>
    <t xml:space="preserve"> TUBO PVC ESGOTO PB, INCLUSIVE CONEXÕES E SUPORTES, 100 MM </t>
  </si>
  <si>
    <t xml:space="preserve">HID-SIF-005 </t>
  </si>
  <si>
    <t>pç</t>
  </si>
  <si>
    <t xml:space="preserve">CAIXA SIFONADA EM PVC COM GRELHA QUADRADA150 X 150 X 50 MM </t>
  </si>
  <si>
    <t xml:space="preserve">HID-SIF-015 </t>
  </si>
  <si>
    <t xml:space="preserve">CAIXA SIFONADA EM PVC COM GRELHA REDONDA 100 X 100 X 50 MM </t>
  </si>
  <si>
    <t>HID-CXS-105</t>
  </si>
  <si>
    <t>CAIXA ALVENARIA 80 X 80 X 80 CM, TAMPA EM CONCRETO-INSPEÇÃO/PASSAGEM, INCLUSIVE ESCAVAÇÃO, REATERRO E BOTA-FORA</t>
  </si>
  <si>
    <t>ESGOTO</t>
  </si>
  <si>
    <t>CALHA DE CHAPA GALVANIZADA Nº. 22 GSG, DESENVOLVIMENTO = 33 CM M 45,29</t>
  </si>
  <si>
    <t xml:space="preserve">PLU-CAL-005 </t>
  </si>
  <si>
    <t>PLU-RUF-005</t>
  </si>
  <si>
    <t>RUFO E CONTRA-RUFO DE CHAPA GALVANIZADA Nº. 24, DESENVOLVIMENTO= 15 CM</t>
  </si>
  <si>
    <t>PLU-CON-006</t>
  </si>
  <si>
    <t>CONDUTOR DE AP DO TELHADO EM TUBO PVC ESGOTO, INCLUSIVE CONEXÕES E SUPORTES, 75 MM</t>
  </si>
  <si>
    <t>7.4.2.2</t>
  </si>
  <si>
    <t>7.4.2.3</t>
  </si>
  <si>
    <t>7.4.1.2</t>
  </si>
  <si>
    <t>7.4.1.3</t>
  </si>
  <si>
    <t>7.4.1.4</t>
  </si>
  <si>
    <t>7.4.1.5</t>
  </si>
  <si>
    <t>7.4.1.6</t>
  </si>
  <si>
    <t>HID-ADP-010</t>
  </si>
  <si>
    <t>ADAPTADOR SOLDÁVEL DE PVC MARROM COM FLANGES E ANEL PARA CAIXA DÁGUA Ø 25 MM X 3/4"</t>
  </si>
  <si>
    <t>HID-ADP-025</t>
  </si>
  <si>
    <t>ADAPTADOR SOLDÁVEL DE PVC MARROM COM FLANGES E ANEL PARA CAIXA DÁGUA Ø 50 MM X 1 1/2"</t>
  </si>
  <si>
    <t xml:space="preserve">HID-DAG-015 </t>
  </si>
  <si>
    <t>CAIXA DÁGUA DE POLIETILENO COM TAMPA 1000 L</t>
  </si>
  <si>
    <t xml:space="preserve">HID-REG-010 </t>
  </si>
  <si>
    <t xml:space="preserve">REGISTRO PRESSÃO COM CANOPLA CROMADO D = 20 MM (3/4") </t>
  </si>
  <si>
    <t xml:space="preserve">HID-REG-025 </t>
  </si>
  <si>
    <t xml:space="preserve">REGISTRO DE GAVETA BRUTO D = 25 MM (1") </t>
  </si>
  <si>
    <t xml:space="preserve">HID-REG-075 </t>
  </si>
  <si>
    <t xml:space="preserve">REGISTRO DE GAVETA COM CANOPLA D = 20 MM (3/4") </t>
  </si>
  <si>
    <t>HID-TUB-010</t>
  </si>
  <si>
    <t>TUBO PVC RÍGIDO SOLDÁVEL, ÁGUA INCLUSIVE CONEXÕES E SUPORTES, 25MM</t>
  </si>
  <si>
    <t>HID-TUB-025</t>
  </si>
  <si>
    <t>TUBO PVC RÍGIDO SOLDÁVEL, ÁGUA INCLUSIVE CONEXÕES E SUPORTES, 50MM</t>
  </si>
  <si>
    <t>HID-TUB-015</t>
  </si>
  <si>
    <t>TUBO PVC RÍGIDO SOLDÁVEL, ÁGUA INCLUSIVE CONEXÕES E SUPORTES, 32MM</t>
  </si>
  <si>
    <t>QUADRA POLIESPORTIVA COBERTA</t>
  </si>
  <si>
    <t>7.5.1</t>
  </si>
  <si>
    <t>7.5.2</t>
  </si>
  <si>
    <t>7.5.3</t>
  </si>
  <si>
    <t>7.5.4</t>
  </si>
  <si>
    <t>7.5.5</t>
  </si>
  <si>
    <t>7.5.6</t>
  </si>
  <si>
    <t>7.5.7</t>
  </si>
  <si>
    <t>7.5.8</t>
  </si>
  <si>
    <t>7.5.9</t>
  </si>
  <si>
    <t>7.5.10</t>
  </si>
  <si>
    <t>7.5.11</t>
  </si>
  <si>
    <t>7.5.12</t>
  </si>
  <si>
    <t>7.5.13</t>
  </si>
  <si>
    <t>7.4.3.2</t>
  </si>
  <si>
    <t>7.4.3.3</t>
  </si>
  <si>
    <t>7.4.3.4</t>
  </si>
  <si>
    <t>7.4.3.5</t>
  </si>
  <si>
    <t>7.4.3.6</t>
  </si>
  <si>
    <t>7.4.3.7</t>
  </si>
  <si>
    <t>7.4.3.8</t>
  </si>
  <si>
    <t>7.4.3.9</t>
  </si>
  <si>
    <t>m2</t>
  </si>
  <si>
    <t>AND-TEL-005</t>
  </si>
  <si>
    <t>SEE-ALA-015</t>
  </si>
  <si>
    <t>ALAMBRADO H = 6,00 M, TELA GALVANIZADA FIO 12, # 7,5 CM, TUBO FERRO50 MM, PAREDE CHAPA 13, FIXADO EM FUNDAÇÃO DE CONCRETO FCK = 15MPA, COM PROF. = 50 CM, INCLUSIVE UM PORTÃO (90 X 210 CM) E PINTURA</t>
  </si>
  <si>
    <t>PIS-CON-020</t>
  </si>
  <si>
    <t>20.16.01</t>
  </si>
  <si>
    <t>LAMA ASFALTICA COM EMULSAO RR-1C FINA</t>
  </si>
  <si>
    <t>COTAÇÃO</t>
  </si>
  <si>
    <t>GRAMA SINTÉTICA , TIPO MONOFILAMENTO COM FIO DE 1,2mm DE LARGURA E 50 DE ALTURA. FORNECIMENTO E INSTALAÇÃO</t>
  </si>
  <si>
    <t>EQP-ESP-010</t>
  </si>
  <si>
    <t>TRAVES DE GOL PARA CAMPO DE FUTEBOL - CADA GOL - PINTADA</t>
  </si>
  <si>
    <t>OBR-VIA-217</t>
  </si>
  <si>
    <t>PISO DE CONCRETO PRÉ-MOLDADO INTERTRAVADO E = 8 CM - FCK = 35MPA, INCLUINDO FORNECIMENTO E TRANSPORTE DE TODOS OS MATERIAIS,COLCHÃO DE ASSENTAMENTO E = 6 CM)</t>
  </si>
  <si>
    <t>URB-RAM-005</t>
  </si>
  <si>
    <t>RAMPA PARA ACESSO DE DEFICIENTE, EM CONCRETO SIMPLES FCK = 25 MPA, DESEMPENADA, COM PINTURA INDICATIVA, 02 DEMÃOS</t>
  </si>
  <si>
    <t xml:space="preserve">PIS-LAD-035 </t>
  </si>
  <si>
    <t xml:space="preserve">PISO PODOTÁTIL DE ALERTA, 40 X 40 CM, VERMELHO/AMARELO </t>
  </si>
  <si>
    <t>MEIO-FIO DE CONCRETO PRÉ-MOLDADO TIPO A - (12 X 16,7 X 35) CM, INCLUSIVE ESCAVAÇÃO E REATERRO</t>
  </si>
  <si>
    <t>3.2</t>
  </si>
  <si>
    <t>3.3</t>
  </si>
  <si>
    <t>3.4</t>
  </si>
  <si>
    <t>3.5</t>
  </si>
  <si>
    <t>3.6</t>
  </si>
  <si>
    <t>3.7</t>
  </si>
  <si>
    <t>3.8</t>
  </si>
  <si>
    <t>3.9</t>
  </si>
  <si>
    <t>3.10</t>
  </si>
  <si>
    <t>18.41.07</t>
  </si>
  <si>
    <t>SIMULADOR DE REMO (REMADA SENTADA)</t>
  </si>
  <si>
    <t>4.2</t>
  </si>
  <si>
    <t>18.41.05</t>
  </si>
  <si>
    <t>SIMULADOR DE CAMINHADA TRIPLO CONJUGADO)</t>
  </si>
  <si>
    <t>4.3</t>
  </si>
  <si>
    <t>18.41.01</t>
  </si>
  <si>
    <t>ROTACAO DIAGONAL DUPLA - APARELHO TRIPLO CONJUGADO</t>
  </si>
  <si>
    <t>4.4</t>
  </si>
  <si>
    <t>18.41.02</t>
  </si>
  <si>
    <t>ALONGADOR COM TRES ALTURAS CONJUGADO</t>
  </si>
  <si>
    <t>4.6</t>
  </si>
  <si>
    <t>PIS-CON-025</t>
  </si>
  <si>
    <t>PISO EM CONCRETO FCK = 13,5 MPA, E = 8 CM, ACABAMENTO
SARRAFEADO, PARA ÁREA EXTERNA / ACADEMIA</t>
  </si>
  <si>
    <t>5.1</t>
  </si>
  <si>
    <t>EQP-PLA-005</t>
  </si>
  <si>
    <t>ESCORREGADOR MÉDIO METÁLICO PARA PLAYGROUND</t>
  </si>
  <si>
    <t>5.2</t>
  </si>
  <si>
    <t>EQP-PLA-010</t>
  </si>
  <si>
    <t>GANGORRA METÁLICA COM DOIS LUGARES</t>
  </si>
  <si>
    <t>5.3</t>
  </si>
  <si>
    <t>EQP-PLA-100</t>
  </si>
  <si>
    <t>SENTA E LEVANTA (TRÊS PEÇAS)</t>
  </si>
  <si>
    <t>cj</t>
  </si>
  <si>
    <t>5.4</t>
  </si>
  <si>
    <t xml:space="preserve">EQP-PLA-035 </t>
  </si>
  <si>
    <t xml:space="preserve">BALANCIM COM CINCO LUGARES METÁLICO PARA PLAYGROUND </t>
  </si>
  <si>
    <t>5.5</t>
  </si>
  <si>
    <t xml:space="preserve">EQP-PLA-015 </t>
  </si>
  <si>
    <t xml:space="preserve">ZANGA BURRINHO METÁLICO COM DUAS PRANCHAS </t>
  </si>
  <si>
    <t>5.7</t>
  </si>
  <si>
    <t>MES-CON-005</t>
  </si>
  <si>
    <t>CONJUNTO DE MESA E BANCOS DE CONCRETO PARA JOGOS (02 BANCOS EM ARCO COM D INTERNO = 130 CM E H = 43 CM E MESA COM D = 80 CM, E= 8 CM E H = 75 CM)</t>
  </si>
  <si>
    <t>5.8</t>
  </si>
  <si>
    <t>5.9</t>
  </si>
  <si>
    <t>5.10</t>
  </si>
  <si>
    <t>PAI-GRA-015</t>
  </si>
  <si>
    <t>PLANTIO DE GRAMA ESMERALDA EM PLACAS, INCLUSIVE TERRA VEGETAL E CONSERVAÇÃO POR 30 DIAS</t>
  </si>
  <si>
    <t>CER-MOU-020</t>
  </si>
  <si>
    <t>CERCA DE MOURÃO H = 2,80 M - MOURÃO PRÉ-FABRICADO DE CONCRETO PONTA VIRADA A CADA 2,50 M, 3 FIOS DE ARAME FARPADO E TELA GALVANIZADA # 2" FIO 12, INCLUSIVE FUNDAÇÃO</t>
  </si>
  <si>
    <t>LIM-GER-005</t>
  </si>
  <si>
    <t xml:space="preserve"> LIMPEZA GERAL DE OBRA</t>
  </si>
  <si>
    <t>8.1</t>
  </si>
  <si>
    <t xml:space="preserve">COB-TEL-025 </t>
  </si>
  <si>
    <t xml:space="preserve">COB-ENG-010 </t>
  </si>
  <si>
    <t xml:space="preserve">ENGRADAMENTO PARA TELHADO DE FIBROCIMENTO ONDULADA </t>
  </si>
  <si>
    <t>7.3.1</t>
  </si>
  <si>
    <t>7.3.2</t>
  </si>
  <si>
    <t>COBERTURA EM TELHA DE FIBROCIMENTO ONDULADA E = 6 MM</t>
  </si>
  <si>
    <t>FORNECIMENTO E COLOCAÇÃO DE PLACA DE OBRA EM CHAPA GALVANIZADA (3,00X1,50m), CONFORME MANUAL DE IDENTIDADE VISUAL DO GOVERNO DE MINAS</t>
  </si>
  <si>
    <t>CRONOGRAMA FÍSICO-FINANCEIRO</t>
  </si>
  <si>
    <t>VALOR DO CONVÊNIO:</t>
  </si>
  <si>
    <t>ETAPAS/DESCRIÇÃO</t>
  </si>
  <si>
    <t>FÍSICO/ FINANCEIRO</t>
  </si>
  <si>
    <t>TOTAL  ETAPAS</t>
  </si>
  <si>
    <t>MÊS 1</t>
  </si>
  <si>
    <t>MÊS 2</t>
  </si>
  <si>
    <t>MÊS 3</t>
  </si>
  <si>
    <t>Físico %</t>
  </si>
  <si>
    <t>Financeiro</t>
  </si>
  <si>
    <t>TOTAL</t>
  </si>
  <si>
    <t xml:space="preserve"> </t>
  </si>
  <si>
    <t>Carimbo e assinatura do engenheiro responsável técnico pela elaboração do cronograma</t>
  </si>
  <si>
    <t>PORTA DE ABRIR, MADEIRA DE LEI PRANCHETA PARA PINTURA COMPLETA 80X 210 CM,COM FERRAGENS EM FERRO LATONADO</t>
  </si>
  <si>
    <t>REVESTIMENTOS , FECHAMENTOS E PINTURA</t>
  </si>
  <si>
    <t>PIS-CER-015</t>
  </si>
  <si>
    <t>PISO CERÂMICO PEI-5 ANTIDERRAPANTE (PREÇO MÉDIO), ASSENTADO COM ARGAMASSA PRÉ-FABRICADA, INCLUSIVE REJUNTAMENTO</t>
  </si>
  <si>
    <t>DIVISÓRIA EM GRANITO CINZA ANDORINHA E = 3 CM, INCLUSIVE FERRAGENS EM LATÃO CROMADO</t>
  </si>
  <si>
    <t>ESQ-POR-036</t>
  </si>
  <si>
    <t>PORTA EM MADEIRA DE LEI REVESTIDA EM LAMINADO MELAMÍNICO, COM MARCO EM ALUMÍNIO ANODIZADO NATURAL, TARJETA LIVRE/OCUPADO E DOBRADIÇAS - 60 X 165 CM</t>
  </si>
  <si>
    <t>ESQ-POR-060</t>
  </si>
  <si>
    <t>PORTA EM MADEIRA DE LEI ESPECIAL 90 X 210 CM, PARA PINTURA, PARA P.N.E., COM PROTEÇÃO INFERIOR EM LAMINADO MELAMÍNICO, INCLUSIVE FERRAGENS E MAÇANETA TIPO ALAVANCA  (P1)</t>
  </si>
  <si>
    <t>ESQ-POR-050</t>
  </si>
  <si>
    <t>PIN-ACR-005</t>
  </si>
  <si>
    <t>PIN-ACR-006</t>
  </si>
  <si>
    <t>REV-CHA-005</t>
  </si>
  <si>
    <t xml:space="preserve">CHAPISCO DE PAREDES COM ARGAMASSA 1:3 CIMENTO E AREIA, A COLHER </t>
  </si>
  <si>
    <t xml:space="preserve">REV-EMB-005 </t>
  </si>
  <si>
    <t xml:space="preserve">PIN-EMA-006 </t>
  </si>
  <si>
    <t xml:space="preserve">EMASSAMENTO DE PAREDES COM 2 DEMÃO DE MASSA ACRÍLICA </t>
  </si>
  <si>
    <t xml:space="preserve">REV-CHA-006 </t>
  </si>
  <si>
    <t>PINTURA ACRÍLICA, EM PAREDES, 2 DEMÃOS SEM MASSA CORRIDA, EXCLUSIVE FUNDO SELADOR</t>
  </si>
  <si>
    <t>PINTURA ACRÍLICA, EM TETOS, 2 DEMÃOS SEM MASSA CORRIDA, EXCLUSIVE FUNDO SELADOR</t>
  </si>
  <si>
    <t>SER-JAN-005</t>
  </si>
  <si>
    <t>FORNECIMENTO E ASSENTAMENTO DE JANELA BASCULANTE DE FERRO</t>
  </si>
  <si>
    <t>87269 SINAPI</t>
  </si>
  <si>
    <t xml:space="preserve">EMBOÇO PAREDES  E  TETO COM ARGAMASSA 1:6, CIMENTO E AREIA </t>
  </si>
  <si>
    <t>ALV-BLO-010</t>
  </si>
  <si>
    <t xml:space="preserve"> ALVENARIA DE BLOCO DE CONCRETO E = 15 CM A REVESTIR, VEDAÇÃO </t>
  </si>
  <si>
    <t>REV-REB-005</t>
  </si>
  <si>
    <t xml:space="preserve">REBOCO COM ARGAMASSA 1:7, CIMENTO E AREIA </t>
  </si>
  <si>
    <t>TER-ESC-055</t>
  </si>
  <si>
    <t>TER-API-005</t>
  </si>
  <si>
    <t xml:space="preserve">FUN-FOR-005 </t>
  </si>
  <si>
    <t>LAJ-ESC-005</t>
  </si>
  <si>
    <t>SUPERESTRUTURA</t>
  </si>
  <si>
    <t xml:space="preserve">ARM-AÇO-005 </t>
  </si>
  <si>
    <t>FUN-CON-100</t>
  </si>
  <si>
    <t>ESCORAMENTO PARA LAJE PRÉ MOLDADAS EM TABUAS DE PINHO, INCLUSIVE RETIRADA</t>
  </si>
  <si>
    <t>FORNECIMENTO E LANÇAMENTO DE CONCRETO ESTRUTURAL USINADO FCK &gt;= 25 MPA, BRITA 1</t>
  </si>
  <si>
    <t xml:space="preserve">FUN-LAS-005 </t>
  </si>
  <si>
    <t>ARM-AÇO-005</t>
  </si>
  <si>
    <t xml:space="preserve">LASTRO DE CONCRETO MAGRO </t>
  </si>
  <si>
    <t xml:space="preserve">CORTE, DOBRA E ARMAÇÃO DE AÇO CA-50 D &lt;= 12,5 MM </t>
  </si>
  <si>
    <t>FORMA E DESFORMA EM TÁBUAS DE PINHO (3X)</t>
  </si>
  <si>
    <t>IMP-ARG-005</t>
  </si>
  <si>
    <t>IMPERMEABILIZAÇÃO COM ARGAMASSA TRAÇO 1:3, E = 2,50 CM COMADITIVO</t>
  </si>
  <si>
    <t>CABOS</t>
  </si>
  <si>
    <t>CAIXAS E ACESSÓRIOS</t>
  </si>
  <si>
    <t>CAIXA OCTOGONAL DE FUNDO MOVEL</t>
  </si>
  <si>
    <t>CAIXA DE FERRO ESMALTADA 2 X 4"</t>
  </si>
  <si>
    <t>CAIXA DE EQUALIZAÇÃO DE EMBUTIR COM SAIDAS NAS PARTES SUPERIOR E INFERIOR PARA ELETRODUTO DE 25MM (1"), 20 X 20 X 14MM, COM NOVE TERMINAIS</t>
  </si>
  <si>
    <t>CAIXA DE PASSAGEM 20 X 20 CM EM CHAPA DE FERRO COM TAMPA CEGA</t>
  </si>
  <si>
    <t>CONECTORES</t>
  </si>
  <si>
    <t>CONECTOR DE PRESSÃO BIMETÁLICO # 50MM2</t>
  </si>
  <si>
    <t>CONECTOR TERMINAL DE PRESSÃO # 16 MM2, INCLUSIVE PARAFUSO E PORCA</t>
  </si>
  <si>
    <t>PROTEÇÕES E MEDIÇÃO</t>
  </si>
  <si>
    <t>DISJUNTOR MONOPOLAR TERMOMAGNÉTICO 5KA, DE 16A</t>
  </si>
  <si>
    <t>DISJUNTOR MONOPOLAR TERMOMAGNÉTICO 5KA, DE 20A</t>
  </si>
  <si>
    <t>DISJUNTOR BIPOLAR TERMOMAGNÉTICO 5KA, DE 32A</t>
  </si>
  <si>
    <t>DISJUNTOR BIPOLAR TERMOMAGNÉTICO 5KA, DE 50A</t>
  </si>
  <si>
    <t>QUADRO DE DISTRIBUIÇÃO PARA 12 MÓDULOS COM BARRAMENTO DE 60 A,TERRA, NEUTRO E DISJUNTOR GERAL - PADRÃO PARA DISJUNTOR DIN</t>
  </si>
  <si>
    <t>PADRÃO CEMIG 15 KVA, BIFÁSICO MED. DISJ., CONFORME PADRÕES CEMIG</t>
  </si>
  <si>
    <t>VLC SLIM CLASSE 1 275V 12,5/60KA</t>
  </si>
  <si>
    <t>INTERRUPTORES E TOMADAS</t>
  </si>
  <si>
    <t>PLACA PARA CAIXA 2" X 4" PARA SAÍDA DE FIO</t>
  </si>
  <si>
    <t>CONJUNTO DE 1 TOMADA + 1 INTERRUPTOR COM PLACA</t>
  </si>
  <si>
    <t>INTERRUPTOR UMA TECLA SIMPLES 10 A - 250 V, COM PLACA</t>
  </si>
  <si>
    <t>CONJUNTO 2 INTERRUPTORES SIMPLES + 1 TOMADA 2P UNIVERSAL RETANGULAR SEM PLACA</t>
  </si>
  <si>
    <t>LUMINÁRIAS</t>
  </si>
  <si>
    <t>LUMINÁRIA CHANFRADA PARA LÂMPADA FLUORESCENTE 2X 32 W OU 2X 40 W, COMPLETA</t>
  </si>
  <si>
    <t>LUMINÁRIA PARA LAMPADA DE ATÉ 100W - SOBREPOR</t>
  </si>
  <si>
    <t>ARANDELA DE PAREDE COMPLETA</t>
  </si>
  <si>
    <t xml:space="preserve">ELETRODUTOS </t>
  </si>
  <si>
    <t>MANGUEIRA PVC FLEXÍVEL CORRUGADO D = 3/4"</t>
  </si>
  <si>
    <t>MANGUEIRA PVC FLEXÍVEL CORRUGADO D = 1"</t>
  </si>
  <si>
    <t>DIVERSOS</t>
  </si>
  <si>
    <t>SOLDA EXOTÉRMICA CARTUCHO N° 90</t>
  </si>
  <si>
    <t>SOLDA EXOTÉRMICA ALICATE Z-201</t>
  </si>
  <si>
    <t>ATERRAMENTO COMPLETO PARA PÁRA-RAIOS , COM HASTES DE COBRE COM ALMA DE AÇO TIPO "COPPERWELD"</t>
  </si>
  <si>
    <t>ELE-CAB-105.3</t>
  </si>
  <si>
    <t>ELE-CAB-105.2</t>
  </si>
  <si>
    <t>ELE-CAB-105.6</t>
  </si>
  <si>
    <t>ELE-CAB-230.5</t>
  </si>
  <si>
    <t>ELE-CAB-230.2</t>
  </si>
  <si>
    <t>ELE-CAB-230.7</t>
  </si>
  <si>
    <t>ELE-CAB-230.3</t>
  </si>
  <si>
    <t>ELE-CAB-235.5</t>
  </si>
  <si>
    <t>ELE-CAB-235.2</t>
  </si>
  <si>
    <t>ELE-CAB-235.7</t>
  </si>
  <si>
    <t>ELE-CXS-035</t>
  </si>
  <si>
    <t>SPDA-CXS-005</t>
  </si>
  <si>
    <t>ELE-CXS-375</t>
  </si>
  <si>
    <t>ELE-CTP-015</t>
  </si>
  <si>
    <t>ELE-DIS-007</t>
  </si>
  <si>
    <t>ELE-DIS-008</t>
  </si>
  <si>
    <t>SPDA-VLC-005</t>
  </si>
  <si>
    <t>ELE-PLA-030</t>
  </si>
  <si>
    <t>ELE-TOM-035</t>
  </si>
  <si>
    <t>ELE-INT-015</t>
  </si>
  <si>
    <t>ELE-INT-080</t>
  </si>
  <si>
    <t>ELE-MAN-015</t>
  </si>
  <si>
    <t>ELE-ELE-015</t>
  </si>
  <si>
    <t>SPDA-SOL-010</t>
  </si>
  <si>
    <t>SPDA-SOL-015</t>
  </si>
  <si>
    <t>SPDA-ATE-005</t>
  </si>
  <si>
    <t>7.6.1.0</t>
  </si>
  <si>
    <t>7.6.1.1</t>
  </si>
  <si>
    <t>7.6.1.2</t>
  </si>
  <si>
    <t>7.6.1.3</t>
  </si>
  <si>
    <t>7.6.1.4</t>
  </si>
  <si>
    <t>7.6.1.5</t>
  </si>
  <si>
    <t>7.6.1.6</t>
  </si>
  <si>
    <t>7.6.1.7</t>
  </si>
  <si>
    <t>7.6.1.8</t>
  </si>
  <si>
    <t>7.6.1.9</t>
  </si>
  <si>
    <t>7.6.1.10</t>
  </si>
  <si>
    <t>7.6.1.11</t>
  </si>
  <si>
    <t>7.6.1.12</t>
  </si>
  <si>
    <t>7.6.2.0</t>
  </si>
  <si>
    <t>7.6.2.1</t>
  </si>
  <si>
    <t>7.6.2.2</t>
  </si>
  <si>
    <t>7.6.2.3</t>
  </si>
  <si>
    <t>7.6.2.4</t>
  </si>
  <si>
    <t>7.6.2.5</t>
  </si>
  <si>
    <t>7.6.3.0</t>
  </si>
  <si>
    <t>7.6.3.1</t>
  </si>
  <si>
    <t>7.6.3.2</t>
  </si>
  <si>
    <t>7.6.4.0</t>
  </si>
  <si>
    <t>7.6.4.1</t>
  </si>
  <si>
    <t>7.6.4.2</t>
  </si>
  <si>
    <t>7.6.4.3</t>
  </si>
  <si>
    <t>7.6.4.4</t>
  </si>
  <si>
    <t>7.6.4.5</t>
  </si>
  <si>
    <t>7.6.4.6</t>
  </si>
  <si>
    <t>7.6.4.7</t>
  </si>
  <si>
    <t>7.6.5.0</t>
  </si>
  <si>
    <t>7.6.5.1</t>
  </si>
  <si>
    <t>7.6.5.2</t>
  </si>
  <si>
    <t>7.6.5.3</t>
  </si>
  <si>
    <t>7.6.5.4</t>
  </si>
  <si>
    <t>7.6.6.0</t>
  </si>
  <si>
    <t>7.6.6.1</t>
  </si>
  <si>
    <t>7.6.6.2</t>
  </si>
  <si>
    <t>7.6.6.3</t>
  </si>
  <si>
    <t>7.6.7.0</t>
  </si>
  <si>
    <t>7.6.7.1</t>
  </si>
  <si>
    <t>7.6.7.2</t>
  </si>
  <si>
    <t>7.6.8.0</t>
  </si>
  <si>
    <t>7.6.8.1</t>
  </si>
  <si>
    <t>7.6.8.2</t>
  </si>
  <si>
    <t>7.6.8.3</t>
  </si>
  <si>
    <t>ELE-CAB-245.3</t>
  </si>
  <si>
    <t>ELE-CAB-245.7</t>
  </si>
  <si>
    <t>ELE-DIS-011</t>
  </si>
  <si>
    <t>ELE-DIS-014</t>
  </si>
  <si>
    <t>ELE-CXS-065</t>
  </si>
  <si>
    <t>ELE-CXS-070</t>
  </si>
  <si>
    <t>CAIXA DE PASSAGEM PARA PISO, METÁLICA, TAMPA ANTIDERRAPANTE, 100 X100 X 60 CM</t>
  </si>
  <si>
    <t>ELE-CPB-030</t>
  </si>
  <si>
    <t>ELE-QUA-006</t>
  </si>
  <si>
    <t>ELE-PAD-055</t>
  </si>
  <si>
    <t>ELE-LUM-026</t>
  </si>
  <si>
    <t>ELE-LUM-051</t>
  </si>
  <si>
    <t>ELE-LUM-031</t>
  </si>
  <si>
    <t xml:space="preserve">CHAPISCO DE TETOS COM ARGAMASSA 1:3 CIMENTO E AREIA, A COLHER </t>
  </si>
  <si>
    <t>CUBA DE LOUÇA BRANCA DE EMBUTIR, OVAL, INCLUSIVE VÁLVULA, SIFÃO E LIGAÇÕES CROMADAS</t>
  </si>
  <si>
    <t>BANCADA EM GRANITO CINZA ANDORINHA E = 3 CM, APOIADA EM CONSOLE DE METALON 20 X 30 MM</t>
  </si>
  <si>
    <t xml:space="preserve">TORNEIRA PARA LAVATÓRIO PRESMATIC ANTIVANDALISMO </t>
  </si>
  <si>
    <t xml:space="preserve">VASO SANITÁRIO LOUÇA BRANCA INCLUSIVE VÁLVULA DE DESCARGA </t>
  </si>
  <si>
    <t xml:space="preserve">ESCAVAÇÃO MECÂNICA DE VALAS COM DESCARGA LATERAL H &lt;= 1,50 M </t>
  </si>
  <si>
    <t xml:space="preserve"> APILOAMENTO DO FUNDO DE VALAS COM SOQUETE </t>
  </si>
  <si>
    <t xml:space="preserve">FORMA E DESFORMA EM TÁBUAS DE PINHO (3X) </t>
  </si>
  <si>
    <t>OBRA: IMPLANTAÇÃO E CONSTRUÇÃO DE EQUIPAMENTOS ESPORTIVOS</t>
  </si>
  <si>
    <t>LOCAL:  BAIRRO CIDADE JARDIM</t>
  </si>
  <si>
    <t>7.2.1</t>
  </si>
  <si>
    <t>7.7.1</t>
  </si>
  <si>
    <t>7.7.2</t>
  </si>
  <si>
    <t>7.7.3</t>
  </si>
  <si>
    <t>7.7.4</t>
  </si>
  <si>
    <t>7.7.5</t>
  </si>
  <si>
    <t>7.7.6</t>
  </si>
  <si>
    <t>7.7.7</t>
  </si>
  <si>
    <t>7.7.8</t>
  </si>
  <si>
    <t>7.7.9</t>
  </si>
  <si>
    <t>7.7.10</t>
  </si>
  <si>
    <t>7.7.11</t>
  </si>
  <si>
    <t>7.7.12</t>
  </si>
  <si>
    <t>7.7.13</t>
  </si>
  <si>
    <t>7.7.14</t>
  </si>
  <si>
    <t>7.7.15</t>
  </si>
  <si>
    <t xml:space="preserve">PIS-CON-020 </t>
  </si>
  <si>
    <t>FUN-TUB-005</t>
  </si>
  <si>
    <t>ESCAVAÇÃO MANUAL DE TUBULÃO A CÉU ABERTO</t>
  </si>
  <si>
    <t>TER-ESC-035</t>
  </si>
  <si>
    <t xml:space="preserve">ESCAVAÇÃO MANUAL DE VALAS H &lt;= 1,50 M </t>
  </si>
  <si>
    <t>40.39.06</t>
  </si>
  <si>
    <t>DESCARGA E ESPALHAMENTO DE BOTA FORA</t>
  </si>
  <si>
    <t>ARM-AÇO-010</t>
  </si>
  <si>
    <t>CORTE, DOBRA E ARMAÇÃO DE AÇO CA-50 D &gt; 12,5 MM</t>
  </si>
  <si>
    <t>EST-CON-115</t>
  </si>
  <si>
    <t>FORNECIMENTO E LANÇAMENTO DE CONCRETO ESTRUTURAL USINADO BOMBEADO FCK &gt;= 25 MPA, BRITA 1 E MÓDULO DE ELASTICIDADE CONFORME NBR 6118</t>
  </si>
  <si>
    <t>m³</t>
  </si>
  <si>
    <t>m³xkm</t>
  </si>
  <si>
    <t>TELA PARA PROTEÇÃO EM POLIETILENO DE ALTA DENSIDADE, 100% VIRGEM COM MALHA DE 5X5 E RESISTENCIA A TRAÇÃO DE 500kgf. FORNECIMENTO E COLOCAÇÃO.</t>
  </si>
  <si>
    <t>kg</t>
  </si>
  <si>
    <t>FUNDAÇÃO E ESTRUTURA</t>
  </si>
  <si>
    <t>6.1.0</t>
  </si>
  <si>
    <t>6.1.1</t>
  </si>
  <si>
    <t>6.1.2</t>
  </si>
  <si>
    <t>6.1.3</t>
  </si>
  <si>
    <t>6.1.4</t>
  </si>
  <si>
    <t>6.1.5</t>
  </si>
  <si>
    <t>PISOS E MURETAS</t>
  </si>
  <si>
    <t>CONTRAPISO DESEMPENADO, COM ARGAMASSA 1:3, SEM JUNTA E = 5 CM</t>
  </si>
  <si>
    <t>PIN-ACR-035</t>
  </si>
  <si>
    <t>PINTURA ACRÍLICA DE PISO DE QUADRAS ESPORTIVA</t>
  </si>
  <si>
    <t>PIN-ACR-045</t>
  </si>
  <si>
    <t xml:space="preserve">PINTURA ACRÍLICA CONCENTRADA DE PISO DE QUADRAS ESPORTIVA </t>
  </si>
  <si>
    <t>PIN-LAT-005</t>
  </si>
  <si>
    <t>PINTURA LÁTEX PVA, EM PAREDES, 2 DEMÃOS SEM MASSA CORRIDA, EXCLUSIVE FUNDO SELADOR</t>
  </si>
  <si>
    <t>6.2.1</t>
  </si>
  <si>
    <t>6.2.0</t>
  </si>
  <si>
    <t>6.2.2</t>
  </si>
  <si>
    <t>6.2.3</t>
  </si>
  <si>
    <t>6.2.4</t>
  </si>
  <si>
    <t>6.2.5</t>
  </si>
  <si>
    <t>6.2.6</t>
  </si>
  <si>
    <t>ALAMBRADO E COBERTURA</t>
  </si>
  <si>
    <t>6.3.0</t>
  </si>
  <si>
    <t>PIN-ESM-035</t>
  </si>
  <si>
    <t>PLU-CAL-035</t>
  </si>
  <si>
    <t>CALHA DE CHAPA GALVANIZADA Nº. 24 GSG, DESENVOLVIMENTO = 33 CM</t>
  </si>
  <si>
    <t>PLU-CON-005</t>
  </si>
  <si>
    <t xml:space="preserve">CONDUTOR DE AP DO TELHADO EM TUBO PVC ESGOTO, INCLUSIVE CONEXÕES E SUPORTES, 100 MM </t>
  </si>
  <si>
    <t>6.3.1</t>
  </si>
  <si>
    <t>6.3.2</t>
  </si>
  <si>
    <t>6.3.3</t>
  </si>
  <si>
    <t>6.3.4</t>
  </si>
  <si>
    <t>6.3.5</t>
  </si>
  <si>
    <t>6.4.0</t>
  </si>
  <si>
    <t>ILUMINAÇÃO</t>
  </si>
  <si>
    <t xml:space="preserve">ELE-EEN-020 </t>
  </si>
  <si>
    <t xml:space="preserve">ENTRADA DE ENERGIA EM CAIXA DE CHAPA DE AÇO , DIMENSÕES 500 X 600X 270 MM, POTÊNCIA DE 15 A 20 KW </t>
  </si>
  <si>
    <t>11.60.23</t>
  </si>
  <si>
    <t>LAMPADA 127/220V - VAPOR DE MERCURIO OVOIDE 250W-220V-AFP BASE E40</t>
  </si>
  <si>
    <t>ELE-ELE-010</t>
  </si>
  <si>
    <t xml:space="preserve">ELETRODUTO PVC RÍGIDO, ROSCA, INCLUSIVE CONEXÕES D = 3/4" </t>
  </si>
  <si>
    <t xml:space="preserve">ELE-CAB-025.2 </t>
  </si>
  <si>
    <t>CABO DE COBRE ISOLAMENTO ANTI-CHAMA, SEÇÃO 10 MM2, 450/750 V - FLEXÍVEL</t>
  </si>
  <si>
    <t>19.15.02</t>
  </si>
  <si>
    <t>CAIXA DE PASSAGEM TIPO A - PADRAO SUDECAP D=500</t>
  </si>
  <si>
    <t>EQUIPAMENTOS ESPORTIVOS</t>
  </si>
  <si>
    <t>6.4.1</t>
  </si>
  <si>
    <t>6.4.2</t>
  </si>
  <si>
    <t>6.4.3</t>
  </si>
  <si>
    <t>6.4.4</t>
  </si>
  <si>
    <t>6.4.5</t>
  </si>
  <si>
    <t>6.4.6</t>
  </si>
  <si>
    <t>6.4.7</t>
  </si>
  <si>
    <t>6.4.8</t>
  </si>
  <si>
    <t>6.4.9</t>
  </si>
  <si>
    <t>6.5.0</t>
  </si>
  <si>
    <t>6.5.1</t>
  </si>
  <si>
    <t>6.5.2</t>
  </si>
  <si>
    <t>6.5.3</t>
  </si>
  <si>
    <t>EQP-ESP-005</t>
  </si>
  <si>
    <t xml:space="preserve">TRAVES DE GOL EM TUBO GALVANIZADO PARA QUADRA </t>
  </si>
  <si>
    <t>EQP-ESP-015</t>
  </si>
  <si>
    <t xml:space="preserve">REDE DE VÔLEI COM PEDESTAL PARA JUIZ </t>
  </si>
  <si>
    <t>Proponente</t>
  </si>
  <si>
    <t>Município:</t>
  </si>
  <si>
    <t>DESCRIÇÃO DO SERVIÇO</t>
  </si>
  <si>
    <t>UNI.</t>
  </si>
  <si>
    <t>QUANT.</t>
  </si>
  <si>
    <t>Quantidade</t>
  </si>
  <si>
    <t>DMT</t>
  </si>
  <si>
    <t>km</t>
  </si>
  <si>
    <t>Largura</t>
  </si>
  <si>
    <t/>
  </si>
  <si>
    <t>comprimeto</t>
  </si>
  <si>
    <t>altura</t>
  </si>
  <si>
    <t>lados</t>
  </si>
  <si>
    <t>Empolamento</t>
  </si>
  <si>
    <t>%</t>
  </si>
  <si>
    <t>Área estaca</t>
  </si>
  <si>
    <t>Profundidade</t>
  </si>
  <si>
    <t>Comprimento bloco</t>
  </si>
  <si>
    <t>Largura bloco</t>
  </si>
  <si>
    <t>Altura bloco</t>
  </si>
  <si>
    <t xml:space="preserve">Estacas </t>
  </si>
  <si>
    <t>Bitola Ø 5.0 mm:</t>
  </si>
  <si>
    <t>Peso conforme projeto para uma estaca</t>
  </si>
  <si>
    <t>Blocos de fundação:</t>
  </si>
  <si>
    <t>Bitola Ø 12.5 mm:</t>
  </si>
  <si>
    <t>Bitola Ø 10.0 mm:</t>
  </si>
  <si>
    <t>Peso conforme projeto para um bloco de fundação</t>
  </si>
  <si>
    <t>Comprimento</t>
  </si>
  <si>
    <t>Área piso total:</t>
  </si>
  <si>
    <t>Demarcação quadra de futebol de salão:</t>
  </si>
  <si>
    <t>Demarcação quadra de basquete:</t>
  </si>
  <si>
    <t>Comprimento total</t>
  </si>
  <si>
    <t>Demarcação quadra de voleibol:</t>
  </si>
  <si>
    <t>Muretas  Externa</t>
  </si>
  <si>
    <t>Área Lateral Externa</t>
  </si>
  <si>
    <t>Área atrás dos gols lateral Externa</t>
  </si>
  <si>
    <t>desconto de 1,00 do portão</t>
  </si>
  <si>
    <t>Muretas Interna</t>
  </si>
  <si>
    <t>Área Lateral Interna</t>
  </si>
  <si>
    <t>Área atrás dos gols lateral Interna</t>
  </si>
  <si>
    <t>Topo da Mureta</t>
  </si>
  <si>
    <t>comprimeto total</t>
  </si>
  <si>
    <t>desconto de 2,00 dos portões</t>
  </si>
  <si>
    <t>Alambrado</t>
  </si>
  <si>
    <t>Área Laterias da quadra</t>
  </si>
  <si>
    <t>Área atrás dos gols</t>
  </si>
  <si>
    <t>comprimento</t>
  </si>
  <si>
    <t>Lados</t>
  </si>
  <si>
    <t xml:space="preserve">Comprimento </t>
  </si>
  <si>
    <t xml:space="preserve">Comprimento por unid. </t>
  </si>
  <si>
    <t>Qauntidade</t>
  </si>
  <si>
    <t>Prefeitura Municipal de Pouso Alegre</t>
  </si>
  <si>
    <t>Pouso Alegre</t>
  </si>
  <si>
    <t>IMPLANTAÇÃO E CONSTRUÇÃO DE EQUIPAMENTOS ESPORTIVOS - BAIRRO CIDADE JARDIM</t>
  </si>
  <si>
    <t>OBR-VIA-015</t>
  </si>
  <si>
    <t>ESCAVAÇÃO E CARGA COM TRATOR E CARREGADEIRA (MATERIAL DE 1ªCATEGORIA) - EMPRÉSTIMO</t>
  </si>
  <si>
    <t>Obs.: Volume de aterro conforme planilha de cubação.</t>
  </si>
  <si>
    <t>VOLUME ATERRO (m³)</t>
  </si>
  <si>
    <t>VOLUME TOTAL (m³):</t>
  </si>
  <si>
    <t>Volume total</t>
  </si>
  <si>
    <t>OBR-VIA-415</t>
  </si>
  <si>
    <t xml:space="preserve">TER-ATE-020 </t>
  </si>
  <si>
    <t xml:space="preserve">ATERRO COMPACTADO COM ROLO VIBRATÓRIO A 95% DO P.N. </t>
  </si>
  <si>
    <t>IIO-BAR-005</t>
  </si>
  <si>
    <t xml:space="preserve">BARRACÃO PESSOAL - VESTÁRIO TIPO I, A = 25,41 M2 (OBRA DE PEQUENO PORTE, EFETIVO ATÉ 30 HOMENS) </t>
  </si>
  <si>
    <t>VER PROJETO</t>
  </si>
  <si>
    <t>7.1.1</t>
  </si>
  <si>
    <t>7.1.2</t>
  </si>
  <si>
    <t>comprimento (m)</t>
  </si>
  <si>
    <t>largura (m)</t>
  </si>
  <si>
    <t>profundidade (m)</t>
  </si>
  <si>
    <t>Volume (m³)</t>
  </si>
  <si>
    <t>bloco 1</t>
  </si>
  <si>
    <t>bloco 2</t>
  </si>
  <si>
    <t>bloco 3</t>
  </si>
  <si>
    <t>bloco 4</t>
  </si>
  <si>
    <t>bloco 5</t>
  </si>
  <si>
    <t>bloco 6</t>
  </si>
  <si>
    <t>bloco 7</t>
  </si>
  <si>
    <t>bloco 8</t>
  </si>
  <si>
    <t>cinta 1</t>
  </si>
  <si>
    <t>cinta 2</t>
  </si>
  <si>
    <t>cinta 3</t>
  </si>
  <si>
    <t>cinta 4</t>
  </si>
  <si>
    <t>cinta 5</t>
  </si>
  <si>
    <t>cinta 6</t>
  </si>
  <si>
    <t>cinta 7</t>
  </si>
  <si>
    <t>cinta 8</t>
  </si>
  <si>
    <t>7.1.4</t>
  </si>
  <si>
    <t>7.1.5</t>
  </si>
  <si>
    <t>7.1.6</t>
  </si>
  <si>
    <t>7.1.7</t>
  </si>
  <si>
    <t>7.1.8</t>
  </si>
  <si>
    <t>7.1.9</t>
  </si>
  <si>
    <t>7.1.10</t>
  </si>
  <si>
    <t>7.1.11</t>
  </si>
  <si>
    <t>7.1.12</t>
  </si>
  <si>
    <t>Repetições</t>
  </si>
  <si>
    <t>Área (m²)</t>
  </si>
  <si>
    <t>bloco 1, 2, 7, 8</t>
  </si>
  <si>
    <t>bloco 3, 4, 5, 6</t>
  </si>
  <si>
    <t>vigas 1, 2, 3, 4</t>
  </si>
  <si>
    <t>vigas 5, 6, 8</t>
  </si>
  <si>
    <t>Viga 7</t>
  </si>
  <si>
    <t>Perimetro (m)</t>
  </si>
  <si>
    <t>Altura (m)</t>
  </si>
  <si>
    <t>Área</t>
  </si>
  <si>
    <t>cintas 1, 2, 3, 4</t>
  </si>
  <si>
    <t>cintas 5, 6, 8</t>
  </si>
  <si>
    <t>Cintas</t>
  </si>
  <si>
    <t>blocos e pilares</t>
  </si>
  <si>
    <t>Aço</t>
  </si>
  <si>
    <t>Ø 5mm</t>
  </si>
  <si>
    <t>Ø 6,3mm</t>
  </si>
  <si>
    <t>-</t>
  </si>
  <si>
    <t>Ø 8mm</t>
  </si>
  <si>
    <t>42,9</t>
  </si>
  <si>
    <t>Ø 12,5mm</t>
  </si>
  <si>
    <t>KG</t>
  </si>
  <si>
    <t>m3</t>
  </si>
  <si>
    <t>Área apiloamento</t>
  </si>
  <si>
    <t>Espessura (m)</t>
  </si>
  <si>
    <t>Laje inferior</t>
  </si>
  <si>
    <t>Comprimento (m)</t>
  </si>
  <si>
    <t>Largura (m)</t>
  </si>
  <si>
    <t>Perímetro (m)</t>
  </si>
  <si>
    <t>Paredes</t>
  </si>
  <si>
    <t>P1 a P8 (8x)</t>
  </si>
  <si>
    <t>vigas 5 e 6</t>
  </si>
  <si>
    <t>Vigas</t>
  </si>
  <si>
    <t>Lajes</t>
  </si>
  <si>
    <t>Ø 4,2mm</t>
  </si>
  <si>
    <t>Ø 10mm</t>
  </si>
  <si>
    <t>Laje superior</t>
  </si>
  <si>
    <t>Viga 1</t>
  </si>
  <si>
    <t>Viga 2</t>
  </si>
  <si>
    <t>Viga 3</t>
  </si>
  <si>
    <t>Viga 4</t>
  </si>
  <si>
    <t>Viga 5</t>
  </si>
  <si>
    <t>Viga 6</t>
  </si>
  <si>
    <t>2.4</t>
  </si>
  <si>
    <t>2.5</t>
  </si>
  <si>
    <t>2.6</t>
  </si>
  <si>
    <t>CABO ISOLADO EM EPR NÃO HALOGENADO, SEÇÃO 16,0 Mm2 - 0,6/1 KV - 90°C - FLEXÍVEL (NBR 13248) (AZUL CLARO)</t>
  </si>
  <si>
    <t>CABO ISOLADO EM EPR NÃO HALOGENADO, SEÇÃO 16,0 Mm2 - 0,6/1 KV - 90°C - FLEXÍVEL (NBR 13248) (PRETO)</t>
  </si>
  <si>
    <t>CABO ISOLADO EM EPR NÃO HALOGENADO, SEÇÃO 16,0 Mm2 - 0,6/1 KV - 90°C - FLEXÍVEL (NBR 13248) (VERDE)</t>
  </si>
  <si>
    <t>CABO ISOLADO EM TERMOPLÁSTICO NÃO HALOGENADO, SEÇÃO 1,5 Mm2 - 450/750 V - 70°C - FLEXÍVEL (NBR 13248) (AZUL CLARO)</t>
  </si>
  <si>
    <t>CABO ISOLADO EM TERMOPLÁSTICO NÃO HALOGENADO, SEÇÃO 1,5 Mm2 - 450/750 V - 70°C - FLEXÍVEL (NBR 13248) (AMARELO)</t>
  </si>
  <si>
    <t>CABO ISOLADO EM TERMOPLÁSTICO NÃO HALOGENADO, SEÇÃO 1,5 Mm2 - 450/750 V - 70°C - FLEXÍVEL (NBR 13248) (VERDE-AMARELO)</t>
  </si>
  <si>
    <t>CABO ISOLADO EM TERMOPLÁSTICO NÃO HALOGENADO, SEÇÃO 1,5 Mm2 - 450/750 V - 70°C - FLEXÍVEL (NBR 13248) (VERMELHO)</t>
  </si>
  <si>
    <t>CABO ISOLADO EM TERMOPLÁSTICO NÃO HALOGENADO, SEÇÃO 2,5 Mm2 - 450/750 V - 70°C - FLEXÍVEL (NBR 13248) (AZUL CLARO)</t>
  </si>
  <si>
    <t>CABO ISOLADO EM TERMOPLÁSTICO NÃO HALOGENADO, SEÇÃO 2,5 Mm2 - 450/750 V - 70°C - FLEXÍVEL (NBR 13248) (VERMELHO)</t>
  </si>
  <si>
    <t>CABO ISOLADO EM TERMOPLÁSTICO NÃO HALOGENADO, SEÇÃO 2,5 Mm2 - 450/750 V - 70°C - FLEXÍVEL (NBR 13248) (VERDE-AMARELO)</t>
  </si>
  <si>
    <t>CABO ISOLADO EM TERMOPLÁSTICO NÃO HALOGENADO, SEÇÃO 6,0 Mm2 - 450/750 V - 70°C - FLEXÍVEL (NBR 13248) (VERMELHO)</t>
  </si>
  <si>
    <t>CABO ISOLADO EM TERMOPLÁSTICO NÃO HALOGENADO, SEÇÃO 6,0 Mm2 - 450/750 V - 70°C - FLEXÍVEL (NBR 13248) (VERDE-AMARELO)</t>
  </si>
  <si>
    <t>REVESTIMENTO CERÂMICO PARA PAREDES INTERNAS COM PLACAS TIPO GRÊS OU SEMI-GRÊS DE DIMENSÕES 25X35 CM APLICADAS EM AMBIENTES DE ÁREA MAIOR QUE 5 m2 NA ALTURA INTEIRA DAS PAREDES. AF_06/2014</t>
  </si>
  <si>
    <t>m3xkm</t>
  </si>
  <si>
    <t xml:space="preserve">PINTURA ÓLEO/ESMALTE, 2 DEMÃOS EM ESTRUTURA METÁLICA </t>
  </si>
  <si>
    <t>MÊS 4</t>
  </si>
  <si>
    <t>MÊS 5</t>
  </si>
  <si>
    <t>LOCAL: BAIRRO CIDADE JARDIM</t>
  </si>
  <si>
    <t>PRAZO DE EXECUÇÃO:  5 MESES</t>
  </si>
  <si>
    <t>PRAZO DA OBRA: 05</t>
  </si>
  <si>
    <t>OBR-VIA-005</t>
  </si>
  <si>
    <t>DESMATAMENTO, DESTOCAMENTO E LIMPEZA DE ÁRVORES, ARBUSTOS E VEGETAÇÃO RASTEIRA E = 30 CM</t>
  </si>
  <si>
    <t>2.8</t>
  </si>
  <si>
    <t xml:space="preserve">LOC-OBR-005 </t>
  </si>
  <si>
    <t>INC-LUM-005</t>
  </si>
  <si>
    <t xml:space="preserve">INC-PLA-015 </t>
  </si>
  <si>
    <t>INC-EXT-016</t>
  </si>
  <si>
    <t>8.2</t>
  </si>
  <si>
    <t>8.3</t>
  </si>
  <si>
    <t>8.4</t>
  </si>
  <si>
    <t>LUMINÁRIA DE EMERGÊNCIA AUTÔNOMA IE-16 COM LÂMPADA DE 8 W</t>
  </si>
  <si>
    <t>PLACA FOTOLUMINESCENTE "S1" OU "S2"- 380 X 190 MM</t>
  </si>
  <si>
    <t>ALAMBRADO H = 6,00 M, TELA GALVANIZADA FIO 12, # 7,5 CM, TUBO FERRO 50 MM, PAREDE CHAPA 13, FIXADO EM FUNDAÇÃO DE CONCRETO FCK = 15 MPA, COM PROF. = 50 CM, INCLUSIVE UM PORTÃO (90 X 210 CM) E PINTURA</t>
  </si>
  <si>
    <t>MOVIMENTAÇÃO DE TERRA E DRENAGEM</t>
  </si>
  <si>
    <t>ENR-PED-010</t>
  </si>
  <si>
    <t>DRENAGEM</t>
  </si>
  <si>
    <t xml:space="preserve">MOVIMENTAÇÃO DE TERRA </t>
  </si>
  <si>
    <t>CANALETA - PADRAO SUDECAP TIPO 5 - 30X20 CM CONCRETO 20MPA A CEU ABERTO</t>
  </si>
  <si>
    <t>PLANTIO DE GRAMA ESMERALDA EM PLACAS, INCLUSIVE TERRA VEGETAL E CONSERVAÇÃO POR 30 DIAS (talude)</t>
  </si>
  <si>
    <t>2.7</t>
  </si>
  <si>
    <t>ANA CAROLINA FERREIRA DA ROSA GRANATO</t>
  </si>
  <si>
    <t>1.3</t>
  </si>
  <si>
    <t>19.31.10</t>
  </si>
  <si>
    <t xml:space="preserve">BAN-JAR-010 </t>
  </si>
  <si>
    <t xml:space="preserve">BANCO DE JARDIM EM CONCRETO TIPO 1, 130 X 40 CM, H = 45 CM </t>
  </si>
  <si>
    <t>TRANSPORTE LOCAL COM CAMINHÃO BASCULANTE 6 m3, RODOVIA PAVIMENTADA (PARA DISTANCIAS SUPERIORES A 4 KM)  - EMPRÉSTIMO</t>
  </si>
  <si>
    <t>2.9</t>
  </si>
  <si>
    <t>ELE-DIS-043</t>
  </si>
  <si>
    <t xml:space="preserve">DISJUNTOR TRIPOLAR TERMOMAGNÉTICO 10KA, DE 60A </t>
  </si>
  <si>
    <t>ELE-PRO-005</t>
  </si>
  <si>
    <t>PROJETOR EXTERNO PARA LÂMPADA A VAPOR DE MERCÚRIO , DE IODETO METÁLICO OU DE SÓDIO, COM ÂNGULO REGULÁVEL, COM ALOJAMENTO PARA REATOR, COMPLETO</t>
  </si>
  <si>
    <t xml:space="preserve">ELE-DIS-012 </t>
  </si>
  <si>
    <t xml:space="preserve">DISJUNTOR MONOPOLAR TERMOMAGNÉTICO 5KA, DE 35A </t>
  </si>
  <si>
    <t xml:space="preserve">ELE-DIS-020 </t>
  </si>
  <si>
    <t xml:space="preserve">DISJUNTOR BIPOLAR TERMOMAGNÉTICO 10KA, DE 25A </t>
  </si>
  <si>
    <t>qtde</t>
  </si>
  <si>
    <t>total</t>
  </si>
  <si>
    <t>6.2.7</t>
  </si>
  <si>
    <t>Extensão total:</t>
  </si>
  <si>
    <t>Pilar</t>
  </si>
  <si>
    <t xml:space="preserve">DRE-DES-005 </t>
  </si>
  <si>
    <t xml:space="preserve">DESCIDA D´ÁGUA TIPO DEGRAU DN 500, EXCLUSIVE BOTA FORA </t>
  </si>
  <si>
    <t xml:space="preserve">LOCAÇÃO DA OBRA (GABARITO) </t>
  </si>
  <si>
    <t>DAC 01</t>
  </si>
  <si>
    <t>DESCIDA</t>
  </si>
  <si>
    <t>COMPRIMENTO</t>
  </si>
  <si>
    <t>DAC 02</t>
  </si>
  <si>
    <t>DAC 03</t>
  </si>
  <si>
    <t>DAC 04</t>
  </si>
  <si>
    <t>DAC 05</t>
  </si>
  <si>
    <t>CANALETA</t>
  </si>
  <si>
    <t>CRA 01</t>
  </si>
  <si>
    <t>CRA 02</t>
  </si>
  <si>
    <t>CRA 03</t>
  </si>
  <si>
    <t>CRA 04</t>
  </si>
  <si>
    <t>CRA 06</t>
  </si>
  <si>
    <t>CRA 07</t>
  </si>
  <si>
    <t>CRA 05</t>
  </si>
  <si>
    <t>ENROCAMENTO</t>
  </si>
  <si>
    <t>0,70X0,70X0,30</t>
  </si>
  <si>
    <t>QTDE</t>
  </si>
  <si>
    <t>LOU-LAV-010</t>
  </si>
  <si>
    <t>7.5.14</t>
  </si>
  <si>
    <t>LAVATÓRIO MEDIO LOUÇA BRANCA COM COLUNA, INCLUSIVE VÁLVULA E SIFÃO CROMADOS</t>
  </si>
  <si>
    <t>ALVENARIA DE BLOCO DE CONCRETO E = 15 CM A REVESTIR, VEDAÇÃO M2 40,58</t>
  </si>
  <si>
    <t xml:space="preserve">ALV-BLO-010 </t>
  </si>
  <si>
    <t xml:space="preserve"> CONCRETO 1:3:6, B1-B2 CALCAREA,LANCADO EM FUNDACAO</t>
  </si>
  <si>
    <t>40.09.07</t>
  </si>
  <si>
    <t>COMPOSIÇÃO DE CUSTOS TABELA SUDECAP</t>
  </si>
  <si>
    <t xml:space="preserve"> ARGAMASSA DE CIMENTO E AREIA 1:3</t>
  </si>
  <si>
    <t>40.24.15</t>
  </si>
  <si>
    <t>55.10.75</t>
  </si>
  <si>
    <t xml:space="preserve"> SERVENTE</t>
  </si>
  <si>
    <t>55.10.88</t>
  </si>
  <si>
    <t>TABELA BASQUETE OFICIAL C/ESTR. SUPORTE PISO</t>
  </si>
  <si>
    <t xml:space="preserve">83.05.23 </t>
  </si>
  <si>
    <t xml:space="preserve"> PEDREIRO 
</t>
  </si>
  <si>
    <t>h</t>
  </si>
  <si>
    <t>18.02.23</t>
  </si>
  <si>
    <t>H=0,65</t>
  </si>
  <si>
    <t>( x  )</t>
  </si>
  <si>
    <t>PIS-CON-030</t>
  </si>
  <si>
    <t>PISO EM CONCRETO ARMADO E = 15 CM, FCK = 30 MPA, AÇO CA-50A D =6,3 MM - MALHA 10 X 10 CM</t>
  </si>
  <si>
    <t xml:space="preserve">CON-COR-045 </t>
  </si>
  <si>
    <t>ENGENHEIRO</t>
  </si>
  <si>
    <t xml:space="preserve">ENCARREGADO GERAL COM ENCARGOS COMPLEMENTARES </t>
  </si>
  <si>
    <t>8.5</t>
  </si>
  <si>
    <t>8.6</t>
  </si>
  <si>
    <t>90776  (sinapi)</t>
  </si>
  <si>
    <t>6.3.6</t>
  </si>
  <si>
    <t>EST-MET-050</t>
  </si>
  <si>
    <t>ESTRUTURA DE AÇO PARA COBERTURA EM ARCO , ESPAÇAMENTO ENTRE ARCOS 5 M, VÃO 20 M</t>
  </si>
  <si>
    <t>COB-TEL-045</t>
  </si>
  <si>
    <t xml:space="preserve">COBERTURA EM TELHA METÁLICA GALVANIZADA TRAPEZOIDAL E = 0, 50 MM, SIMPLES </t>
  </si>
  <si>
    <t>ENROCAMENTO COM PEDRA DE MÃO ARRUMADA, INCLUSIVE FORNECIMENTO</t>
  </si>
  <si>
    <t xml:space="preserve">CONTRAPISO DESEMPENADO, COM ARGAMASSA 1:3, SEM JUNTA E = 5 CM </t>
  </si>
  <si>
    <t>CAU - A51874-3</t>
  </si>
  <si>
    <t>8 HORAS POR SEMANA DURANTE 05 MESES</t>
  </si>
  <si>
    <t>HORA</t>
  </si>
  <si>
    <t>8 horas X4 semanas X 5 meses</t>
  </si>
  <si>
    <t>8 HORAS POR DIA DURANTE 05 MESES</t>
  </si>
  <si>
    <t>8 horas X 22 dias X 5 meses</t>
  </si>
  <si>
    <t>EXTINTOR DE INCÊNDIO TIPO PÓ QUÍMICO 2-A:20-B:C, CAPACIDADE 6 KG</t>
  </si>
  <si>
    <t>REGIÃO/MÊS DE REFERÊNCIA: SUL - DEZ/ 2015  - SUDECAP JAN /2016 -  SINAPI MAR / 2016</t>
  </si>
  <si>
    <t>DATA:27/04/2016</t>
  </si>
  <si>
    <t>DATA:</t>
  </si>
</sst>
</file>

<file path=xl/styles.xml><?xml version="1.0" encoding="utf-8"?>
<styleSheet xmlns="http://schemas.openxmlformats.org/spreadsheetml/2006/main">
  <numFmts count="10">
    <numFmt numFmtId="43" formatCode="_-* #,##0.00_-;\-* #,##0.00_-;_-* &quot;-&quot;??_-;_-@_-"/>
    <numFmt numFmtId="164" formatCode="_(* #,##0.00_);_(* \(#,##0.00\);_(* &quot;-&quot;??_);_(@_)"/>
    <numFmt numFmtId="165" formatCode="&quot;R$ &quot;#,##0.00"/>
    <numFmt numFmtId="166" formatCode="_([$€]* #,##0.00_);_([$€]* \(#,##0.00\);_([$€]* &quot;-&quot;??_);_(@_)"/>
    <numFmt numFmtId="167" formatCode="_(* #,##0.000_);_(* \(#,##0.000\);_(* &quot;-&quot;??_);_(@_)"/>
    <numFmt numFmtId="168" formatCode="_(&quot;R$ &quot;* #,##0.00_);_(&quot;R$ &quot;* \(#,##0.00\);_(&quot;R$ &quot;* &quot;-&quot;??_);_(@_)"/>
    <numFmt numFmtId="169" formatCode="00"/>
    <numFmt numFmtId="170" formatCode="00.##"/>
    <numFmt numFmtId="171" formatCode="[$-416]d\ \ mmmm\,\ yyyy;@"/>
    <numFmt numFmtId="172" formatCode="_(* #,##0.00_);_(* \(#,##0.00\);_(* \-??_);_(@_)"/>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8"/>
      <color indexed="8"/>
      <name val="Arial"/>
      <family val="2"/>
    </font>
    <font>
      <sz val="10"/>
      <color indexed="8"/>
      <name val="Arial"/>
      <family val="2"/>
    </font>
    <font>
      <b/>
      <sz val="8"/>
      <name val="Arial"/>
      <family val="2"/>
    </font>
    <font>
      <b/>
      <sz val="8"/>
      <color indexed="12"/>
      <name val="Arial"/>
      <family val="2"/>
    </font>
    <font>
      <sz val="8"/>
      <color indexed="12"/>
      <name val="Arial"/>
      <family val="2"/>
    </font>
    <font>
      <b/>
      <sz val="12"/>
      <color indexed="8"/>
      <name val="Arial"/>
      <family val="2"/>
    </font>
    <font>
      <b/>
      <sz val="10"/>
      <color indexed="8"/>
      <name val="Arial"/>
      <family val="2"/>
    </font>
    <font>
      <b/>
      <sz val="8"/>
      <color indexed="8"/>
      <name val="Arial"/>
      <family val="2"/>
    </font>
    <font>
      <sz val="8"/>
      <color indexed="8"/>
      <name val="Arial"/>
      <family val="2"/>
    </font>
    <font>
      <sz val="12"/>
      <name val="Arial"/>
      <family val="2"/>
    </font>
    <font>
      <b/>
      <sz val="10"/>
      <color indexed="8"/>
      <name val="Arial"/>
      <family val="2"/>
    </font>
    <font>
      <sz val="6"/>
      <name val="Arial"/>
      <family val="2"/>
    </font>
    <font>
      <b/>
      <sz val="8"/>
      <color rgb="FF0070C0"/>
      <name val="Arial"/>
      <family val="2"/>
    </font>
    <font>
      <b/>
      <sz val="12"/>
      <name val="Arial"/>
      <family val="2"/>
    </font>
    <font>
      <sz val="9"/>
      <color indexed="8"/>
      <name val="Arial"/>
      <family val="2"/>
    </font>
    <font>
      <b/>
      <sz val="9"/>
      <color indexed="12"/>
      <name val="Arial"/>
      <family val="2"/>
    </font>
    <font>
      <b/>
      <sz val="9"/>
      <color indexed="8"/>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Cataneo BT"/>
      <family val="4"/>
    </font>
    <font>
      <sz val="11"/>
      <color indexed="62"/>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sz val="11"/>
      <name val="Garamond"/>
      <family val="1"/>
    </font>
    <font>
      <sz val="11"/>
      <color indexed="10"/>
      <name val="Calibri"/>
      <family val="2"/>
    </font>
    <font>
      <b/>
      <sz val="18"/>
      <color indexed="56"/>
      <name val="Cambria"/>
      <family val="2"/>
    </font>
    <font>
      <b/>
      <sz val="10"/>
      <name val="Courier New"/>
      <family val="3"/>
    </font>
    <font>
      <b/>
      <sz val="11"/>
      <color indexed="8"/>
      <name val="Calibri"/>
      <family val="2"/>
    </font>
    <font>
      <sz val="12"/>
      <name val="Tahoma"/>
      <family val="2"/>
    </font>
    <font>
      <sz val="10"/>
      <name val="Comic Sans MS"/>
      <family val="4"/>
    </font>
    <font>
      <sz val="11"/>
      <name val="Comic Sans MS"/>
      <family val="4"/>
    </font>
    <font>
      <sz val="10"/>
      <name val="Tahoma"/>
      <family val="2"/>
    </font>
    <font>
      <b/>
      <sz val="12"/>
      <name val="Tahoma"/>
      <family val="2"/>
    </font>
    <font>
      <b/>
      <sz val="11"/>
      <name val="Tahoma"/>
      <family val="2"/>
    </font>
    <font>
      <i/>
      <sz val="12"/>
      <name val="Tahoma"/>
      <family val="2"/>
    </font>
    <font>
      <b/>
      <i/>
      <sz val="12"/>
      <name val="Tahoma"/>
      <family val="2"/>
    </font>
    <font>
      <b/>
      <sz val="10"/>
      <color rgb="FF000000"/>
      <name val="Arial"/>
      <family val="2"/>
    </font>
    <font>
      <sz val="10"/>
      <color rgb="FF000000"/>
      <name val="Arial"/>
      <family val="2"/>
    </font>
    <font>
      <u/>
      <sz val="8"/>
      <color theme="10"/>
      <name val="Arial"/>
      <family val="2"/>
    </font>
    <font>
      <u/>
      <sz val="7.5"/>
      <color indexed="12"/>
      <name val="Arial"/>
      <family val="2"/>
    </font>
    <font>
      <b/>
      <sz val="18"/>
      <color indexed="62"/>
      <name val="Cambria"/>
      <family val="2"/>
    </font>
    <font>
      <sz val="8"/>
      <color rgb="FFFF0000"/>
      <name val="Arial"/>
      <family val="2"/>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right/>
      <top/>
      <bottom style="hair">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s>
  <cellStyleXfs count="733">
    <xf numFmtId="0" fontId="0"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8" fillId="5" borderId="0" applyNumberFormat="0" applyBorder="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30" fillId="23" borderId="65" applyNumberFormat="0" applyAlignment="0" applyProtection="0"/>
    <xf numFmtId="0" fontId="24" fillId="0" borderId="66">
      <alignment horizontal="center" vertical="center"/>
    </xf>
    <xf numFmtId="0" fontId="31" fillId="0" borderId="0">
      <alignment horizontal="left" vertical="center"/>
    </xf>
    <xf numFmtId="0" fontId="32" fillId="9" borderId="64" applyNumberFormat="0" applyAlignment="0" applyProtection="0"/>
    <xf numFmtId="0" fontId="32" fillId="9" borderId="64" applyNumberFormat="0" applyAlignment="0" applyProtection="0"/>
    <xf numFmtId="166" fontId="33" fillId="0" borderId="0" applyFont="0" applyFill="0" applyBorder="0" applyAlignment="0" applyProtection="0"/>
    <xf numFmtId="166" fontId="4" fillId="0" borderId="0" applyFont="0" applyFill="0" applyBorder="0" applyAlignment="0" applyProtection="0"/>
    <xf numFmtId="0" fontId="4" fillId="0" borderId="0"/>
    <xf numFmtId="0" fontId="34" fillId="0" borderId="0" applyNumberFormat="0" applyFill="0" applyBorder="0" applyAlignment="0" applyProtection="0"/>
    <xf numFmtId="0" fontId="35" fillId="6" borderId="0" applyNumberFormat="0" applyBorder="0" applyAlignment="0" applyProtection="0"/>
    <xf numFmtId="0" fontId="36" fillId="0" borderId="67" applyNumberFormat="0" applyFill="0" applyAlignment="0" applyProtection="0"/>
    <xf numFmtId="0" fontId="37" fillId="0" borderId="68" applyNumberFormat="0" applyFill="0" applyAlignment="0" applyProtection="0"/>
    <xf numFmtId="0" fontId="38" fillId="0" borderId="69" applyNumberFormat="0" applyFill="0" applyAlignment="0" applyProtection="0"/>
    <xf numFmtId="0" fontId="38" fillId="0" borderId="0" applyNumberFormat="0" applyFill="0" applyBorder="0" applyAlignment="0" applyProtection="0"/>
    <xf numFmtId="0" fontId="32" fillId="9" borderId="64" applyNumberFormat="0" applyAlignment="0" applyProtection="0"/>
    <xf numFmtId="0" fontId="39" fillId="0" borderId="70" applyNumberFormat="0" applyFill="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0" fontId="40" fillId="24" borderId="0" applyNumberFormat="0" applyBorder="0" applyAlignment="0" applyProtection="0"/>
    <xf numFmtId="4" fontId="4" fillId="0" borderId="57">
      <alignment vertical="justify"/>
    </xf>
    <xf numFmtId="4" fontId="4" fillId="0" borderId="57">
      <alignment vertical="justify"/>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4" fillId="0" borderId="0"/>
    <xf numFmtId="0" fontId="4" fillId="0" borderId="0"/>
    <xf numFmtId="0" fontId="4" fillId="0" borderId="0"/>
    <xf numFmtId="0" fontId="4" fillId="0" borderId="0"/>
    <xf numFmtId="4" fontId="4" fillId="0" borderId="57">
      <alignment vertical="justify"/>
    </xf>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4" fontId="4" fillId="0" borderId="57">
      <alignment vertical="justify"/>
    </xf>
    <xf numFmtId="4" fontId="4" fillId="0" borderId="57">
      <alignment vertical="justify"/>
    </xf>
    <xf numFmtId="4" fontId="4" fillId="0" borderId="57">
      <alignment vertical="justify"/>
    </xf>
    <xf numFmtId="4" fontId="4" fillId="0" borderId="57">
      <alignment vertical="justify"/>
    </xf>
    <xf numFmtId="0" fontId="4" fillId="0" borderId="0"/>
    <xf numFmtId="4" fontId="4" fillId="0" borderId="57">
      <alignment vertical="justify"/>
    </xf>
    <xf numFmtId="0" fontId="4" fillId="0" borderId="0"/>
    <xf numFmtId="0" fontId="4" fillId="0" borderId="0"/>
    <xf numFmtId="0" fontId="4" fillId="0" borderId="0"/>
    <xf numFmtId="0" fontId="4" fillId="0" borderId="0"/>
    <xf numFmtId="0" fontId="4" fillId="25" borderId="71" applyNumberFormat="0" applyFont="0" applyAlignment="0" applyProtection="0"/>
    <xf numFmtId="0" fontId="4" fillId="25" borderId="71" applyNumberFormat="0" applyFont="0" applyAlignment="0" applyProtection="0"/>
    <xf numFmtId="0" fontId="26" fillId="25" borderId="71" applyNumberFormat="0" applyFont="0" applyAlignment="0" applyProtection="0"/>
    <xf numFmtId="0" fontId="26" fillId="25" borderId="71" applyNumberFormat="0" applyFont="0" applyAlignment="0" applyProtection="0"/>
    <xf numFmtId="169" fontId="9" fillId="0" borderId="72">
      <alignment horizontal="center" vertical="center"/>
    </xf>
    <xf numFmtId="0" fontId="41" fillId="22" borderId="7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1" fillId="22" borderId="73" applyNumberFormat="0" applyAlignment="0" applyProtection="0"/>
    <xf numFmtId="0" fontId="41" fillId="22" borderId="73" applyNumberFormat="0" applyAlignment="0" applyProtection="0"/>
    <xf numFmtId="164" fontId="42" fillId="0" borderId="0" applyFont="0" applyFill="0" applyBorder="0" applyAlignment="0" applyProtection="0"/>
    <xf numFmtId="0" fontId="4" fillId="0" borderId="0" applyFont="0" applyFill="0" applyBorder="0" applyAlignment="0" applyProtection="0"/>
    <xf numFmtId="164" fontId="42"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0" fontId="45" fillId="0" borderId="0">
      <alignment horizontal="left" vertical="top"/>
    </xf>
    <xf numFmtId="0" fontId="46" fillId="0" borderId="74" applyNumberFormat="0" applyFill="0" applyAlignment="0" applyProtection="0"/>
    <xf numFmtId="0" fontId="46" fillId="0" borderId="74" applyNumberFormat="0" applyFill="0" applyAlignment="0" applyProtection="0"/>
    <xf numFmtId="164" fontId="2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3" fillId="0" borderId="0" applyNumberFormat="0" applyFill="0" applyBorder="0" applyAlignment="0" applyProtection="0"/>
    <xf numFmtId="0" fontId="2" fillId="0" borderId="0"/>
    <xf numFmtId="4" fontId="4" fillId="0" borderId="57">
      <alignment vertical="justify"/>
    </xf>
    <xf numFmtId="164" fontId="33" fillId="0" borderId="0" applyFont="0" applyFill="0" applyBorder="0" applyAlignment="0" applyProtection="0"/>
    <xf numFmtId="0" fontId="4"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29" fillId="22" borderId="64"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0" fillId="23" borderId="65"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39" fillId="0" borderId="70" applyNumberFormat="0" applyFill="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32" fillId="9" borderId="64" applyNumberFormat="0" applyAlignment="0" applyProtection="0"/>
    <xf numFmtId="0" fontId="32" fillId="9" borderId="64" applyNumberFormat="0" applyAlignment="0" applyProtection="0"/>
    <xf numFmtId="0" fontId="32" fillId="9" borderId="64" applyNumberFormat="0" applyAlignment="0" applyProtection="0"/>
    <xf numFmtId="0" fontId="32" fillId="9" borderId="64" applyNumberFormat="0" applyAlignment="0" applyProtection="0"/>
    <xf numFmtId="0" fontId="32" fillId="9" borderId="64" applyNumberFormat="0" applyAlignment="0" applyProtection="0"/>
    <xf numFmtId="0" fontId="32" fillId="9" borderId="64" applyNumberFormat="0" applyAlignment="0" applyProtection="0"/>
    <xf numFmtId="0" fontId="32" fillId="9" borderId="64" applyNumberFormat="0" applyAlignment="0" applyProtection="0"/>
    <xf numFmtId="0" fontId="32" fillId="9" borderId="64" applyNumberFormat="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168"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4" fontId="4" fillId="0" borderId="57">
      <alignment vertical="justify"/>
    </xf>
    <xf numFmtId="4" fontId="4" fillId="0" borderId="57">
      <alignment vertical="justify"/>
    </xf>
    <xf numFmtId="4" fontId="4" fillId="0" borderId="57">
      <alignment vertical="justify"/>
    </xf>
    <xf numFmtId="0" fontId="1" fillId="0" borderId="0"/>
    <xf numFmtId="0" fontId="1" fillId="0" borderId="0"/>
    <xf numFmtId="0" fontId="1"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4" fontId="4" fillId="0" borderId="57">
      <alignment vertical="justify"/>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4"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33" fillId="0" borderId="0"/>
    <xf numFmtId="0" fontId="4" fillId="0" borderId="0"/>
    <xf numFmtId="0" fontId="4" fillId="0" borderId="0"/>
    <xf numFmtId="0" fontId="4" fillId="0" borderId="0"/>
    <xf numFmtId="0" fontId="4" fillId="25" borderId="71" applyNumberFormat="0" applyFont="0" applyAlignment="0" applyProtection="0"/>
    <xf numFmtId="0" fontId="4" fillId="25" borderId="71" applyNumberFormat="0" applyFont="0" applyAlignment="0" applyProtection="0"/>
    <xf numFmtId="0" fontId="4" fillId="25" borderId="71" applyNumberFormat="0" applyFont="0" applyAlignment="0" applyProtection="0"/>
    <xf numFmtId="0" fontId="4" fillId="25" borderId="71" applyNumberFormat="0" applyFont="0" applyAlignment="0" applyProtection="0"/>
    <xf numFmtId="0" fontId="4" fillId="25" borderId="71" applyNumberFormat="0" applyFont="0" applyAlignment="0" applyProtection="0"/>
    <xf numFmtId="0" fontId="4" fillId="25" borderId="71" applyNumberFormat="0" applyFont="0" applyAlignment="0" applyProtection="0"/>
    <xf numFmtId="0" fontId="4" fillId="25" borderId="71" applyNumberFormat="0" applyFont="0" applyAlignment="0" applyProtection="0"/>
    <xf numFmtId="0" fontId="4" fillId="25" borderId="7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1" fillId="22" borderId="73" applyNumberFormat="0" applyAlignment="0" applyProtection="0"/>
    <xf numFmtId="0" fontId="41" fillId="22" borderId="73" applyNumberFormat="0" applyAlignment="0" applyProtection="0"/>
    <xf numFmtId="0" fontId="41" fillId="22" borderId="73" applyNumberFormat="0" applyAlignment="0" applyProtection="0"/>
    <xf numFmtId="0" fontId="41" fillId="22" borderId="73" applyNumberFormat="0" applyAlignment="0" applyProtection="0"/>
    <xf numFmtId="0" fontId="41" fillId="22" borderId="73" applyNumberFormat="0" applyAlignment="0" applyProtection="0"/>
    <xf numFmtId="0" fontId="41" fillId="22" borderId="73" applyNumberFormat="0" applyAlignment="0" applyProtection="0"/>
    <xf numFmtId="0" fontId="41" fillId="22" borderId="73" applyNumberFormat="0" applyAlignment="0" applyProtection="0"/>
    <xf numFmtId="0" fontId="41" fillId="22" borderId="73" applyNumberFormat="0" applyAlignment="0" applyProtection="0"/>
    <xf numFmtId="172" fontId="4" fillId="0" borderId="0" applyFill="0" applyBorder="0" applyAlignment="0" applyProtection="0"/>
    <xf numFmtId="172"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36" fillId="0" borderId="67"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7" fillId="0" borderId="68"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6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4"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43" fontId="26" fillId="0" borderId="0" applyFont="0" applyFill="0" applyBorder="0" applyAlignment="0" applyProtection="0"/>
    <xf numFmtId="43" fontId="26"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cellStyleXfs>
  <cellXfs count="504">
    <xf numFmtId="0" fontId="0" fillId="0" borderId="0" xfId="0"/>
    <xf numFmtId="0" fontId="8" fillId="0" borderId="0" xfId="0" applyFont="1"/>
    <xf numFmtId="49" fontId="7" fillId="0" borderId="9" xfId="0" applyNumberFormat="1" applyFont="1" applyBorder="1" applyAlignment="1">
      <alignment horizontal="center" vertical="center" wrapText="1"/>
    </xf>
    <xf numFmtId="0" fontId="7" fillId="0" borderId="9" xfId="0" applyFont="1" applyBorder="1" applyAlignment="1">
      <alignment horizontal="left" vertical="center" wrapText="1"/>
    </xf>
    <xf numFmtId="4" fontId="11" fillId="0" borderId="9"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0" fontId="13" fillId="0" borderId="6"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left" vertical="center" wrapText="1"/>
    </xf>
    <xf numFmtId="2" fontId="15" fillId="0" borderId="13" xfId="2" applyNumberFormat="1" applyFont="1" applyFill="1" applyBorder="1" applyAlignment="1">
      <alignment horizontal="center" vertical="center" wrapText="1"/>
    </xf>
    <xf numFmtId="4" fontId="15" fillId="0" borderId="13" xfId="0" applyNumberFormat="1" applyFont="1" applyBorder="1" applyAlignment="1">
      <alignment horizontal="center" vertical="center" wrapText="1"/>
    </xf>
    <xf numFmtId="2" fontId="15" fillId="0" borderId="9" xfId="2" applyNumberFormat="1" applyFont="1" applyFill="1" applyBorder="1" applyAlignment="1">
      <alignment horizontal="center" vertical="center" wrapText="1"/>
    </xf>
    <xf numFmtId="4" fontId="15" fillId="0" borderId="9"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left" vertical="center" wrapText="1"/>
    </xf>
    <xf numFmtId="0" fontId="15" fillId="0" borderId="9" xfId="0" applyFont="1" applyBorder="1" applyAlignment="1">
      <alignment horizontal="center" vertical="center" wrapText="1"/>
    </xf>
    <xf numFmtId="4" fontId="8" fillId="0" borderId="0" xfId="0" applyNumberFormat="1" applyFont="1"/>
    <xf numFmtId="164" fontId="15" fillId="0" borderId="9" xfId="2" applyFont="1" applyFill="1" applyBorder="1" applyAlignment="1">
      <alignment horizontal="center" vertical="center" wrapText="1"/>
    </xf>
    <xf numFmtId="4" fontId="14" fillId="0" borderId="14" xfId="0" applyNumberFormat="1" applyFont="1" applyBorder="1" applyAlignment="1">
      <alignment horizontal="center" vertical="center" wrapText="1"/>
    </xf>
    <xf numFmtId="0" fontId="14" fillId="0" borderId="0" xfId="0" applyFont="1" applyBorder="1" applyAlignment="1">
      <alignment horizontal="center" vertical="center" wrapText="1"/>
    </xf>
    <xf numFmtId="4" fontId="14" fillId="0" borderId="0" xfId="0" applyNumberFormat="1"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10" fontId="13" fillId="0" borderId="15" xfId="1" applyNumberFormat="1" applyFont="1" applyFill="1" applyBorder="1" applyAlignment="1">
      <alignment horizontal="center" vertical="center"/>
    </xf>
    <xf numFmtId="0" fontId="8" fillId="0" borderId="0" xfId="0" applyFont="1" applyAlignment="1">
      <alignment vertical="center"/>
    </xf>
    <xf numFmtId="0" fontId="14" fillId="0" borderId="42"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0" xfId="0" applyFont="1" applyBorder="1" applyAlignment="1">
      <alignment horizontal="left" vertical="center" wrapText="1"/>
    </xf>
    <xf numFmtId="0" fontId="9" fillId="0" borderId="4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2" fontId="15" fillId="0" borderId="46" xfId="2" applyNumberFormat="1" applyFont="1" applyFill="1" applyBorder="1" applyAlignment="1">
      <alignment horizontal="center" vertical="center" wrapText="1"/>
    </xf>
    <xf numFmtId="0" fontId="14" fillId="0" borderId="40" xfId="0" applyFont="1" applyBorder="1" applyAlignment="1">
      <alignment horizontal="left" vertical="center" wrapText="1"/>
    </xf>
    <xf numFmtId="0" fontId="9" fillId="0" borderId="9" xfId="0" applyFont="1" applyFill="1" applyBorder="1" applyAlignment="1">
      <alignment vertical="center" wrapText="1"/>
    </xf>
    <xf numFmtId="2" fontId="15" fillId="0" borderId="40" xfId="2" applyNumberFormat="1" applyFont="1" applyFill="1" applyBorder="1" applyAlignment="1">
      <alignment horizontal="center" vertical="center" wrapText="1"/>
    </xf>
    <xf numFmtId="4" fontId="15" fillId="0" borderId="40" xfId="0" applyNumberFormat="1" applyFont="1" applyBorder="1" applyAlignment="1">
      <alignment horizontal="center" vertical="center" wrapText="1"/>
    </xf>
    <xf numFmtId="49" fontId="5" fillId="2" borderId="9" xfId="0" applyNumberFormat="1" applyFont="1" applyFill="1" applyBorder="1" applyAlignment="1">
      <alignment vertical="center" wrapText="1" readingOrder="1"/>
    </xf>
    <xf numFmtId="49" fontId="5" fillId="2" borderId="9" xfId="0" applyNumberFormat="1" applyFont="1" applyFill="1" applyBorder="1" applyAlignment="1">
      <alignment horizontal="center" vertical="center" wrapText="1" readingOrder="1"/>
    </xf>
    <xf numFmtId="49" fontId="5" fillId="2" borderId="45" xfId="0" applyNumberFormat="1" applyFont="1" applyFill="1" applyBorder="1" applyAlignment="1">
      <alignment vertical="center" wrapText="1" readingOrder="1"/>
    </xf>
    <xf numFmtId="49" fontId="5" fillId="2" borderId="40" xfId="0" applyNumberFormat="1" applyFont="1" applyFill="1" applyBorder="1" applyAlignment="1">
      <alignment horizontal="center" vertical="center" wrapText="1" readingOrder="1"/>
    </xf>
    <xf numFmtId="0" fontId="5" fillId="0" borderId="9" xfId="0" applyFont="1" applyFill="1" applyBorder="1" applyAlignment="1" applyProtection="1">
      <alignment horizontal="center" vertical="center"/>
      <protection locked="0"/>
    </xf>
    <xf numFmtId="49" fontId="5" fillId="2" borderId="41" xfId="0" applyNumberFormat="1" applyFont="1" applyFill="1" applyBorder="1" applyAlignment="1">
      <alignment horizontal="center" vertical="center" wrapText="1" readingOrder="1"/>
    </xf>
    <xf numFmtId="0" fontId="7" fillId="0" borderId="45" xfId="0" applyFont="1" applyBorder="1" applyAlignment="1">
      <alignment horizontal="center" vertical="center" wrapText="1"/>
    </xf>
    <xf numFmtId="0" fontId="8" fillId="0" borderId="6" xfId="0" applyFont="1" applyFill="1" applyBorder="1" applyAlignment="1">
      <alignment horizontal="center" vertical="center"/>
    </xf>
    <xf numFmtId="49" fontId="18" fillId="0" borderId="9" xfId="0" applyNumberFormat="1" applyFont="1" applyFill="1" applyBorder="1" applyAlignment="1">
      <alignment horizontal="center" vertical="center" wrapText="1" readingOrder="1"/>
    </xf>
    <xf numFmtId="0" fontId="7" fillId="0" borderId="0" xfId="0" applyFont="1" applyBorder="1" applyAlignment="1">
      <alignment horizontal="center" vertical="center" wrapText="1"/>
    </xf>
    <xf numFmtId="4" fontId="9" fillId="0" borderId="10" xfId="0" applyNumberFormat="1" applyFont="1" applyBorder="1" applyAlignment="1">
      <alignment horizontal="center" vertical="center" wrapText="1"/>
    </xf>
    <xf numFmtId="0" fontId="7" fillId="0" borderId="41" xfId="0" applyFont="1" applyBorder="1" applyAlignment="1">
      <alignment horizontal="left" vertical="center" wrapText="1"/>
    </xf>
    <xf numFmtId="2" fontId="7" fillId="0" borderId="9" xfId="2" applyNumberFormat="1" applyFont="1" applyFill="1" applyBorder="1" applyAlignment="1">
      <alignment horizontal="center" vertical="center" wrapText="1"/>
    </xf>
    <xf numFmtId="4" fontId="7" fillId="0" borderId="9" xfId="0" applyNumberFormat="1" applyFont="1" applyBorder="1" applyAlignment="1">
      <alignment horizontal="center" vertical="center" wrapText="1"/>
    </xf>
    <xf numFmtId="4" fontId="15" fillId="0" borderId="9" xfId="0" applyNumberFormat="1" applyFont="1" applyFill="1" applyBorder="1" applyAlignment="1">
      <alignment horizontal="center" vertical="center" wrapText="1"/>
    </xf>
    <xf numFmtId="49" fontId="14" fillId="0" borderId="9" xfId="0" applyNumberFormat="1" applyFont="1" applyBorder="1" applyAlignment="1">
      <alignment horizontal="center" vertical="center" wrapText="1"/>
    </xf>
    <xf numFmtId="0" fontId="8" fillId="0" borderId="47" xfId="0" applyFont="1" applyFill="1" applyBorder="1" applyAlignment="1">
      <alignment horizontal="center" vertical="center"/>
    </xf>
    <xf numFmtId="49" fontId="7" fillId="0" borderId="13" xfId="0" applyNumberFormat="1" applyFont="1" applyBorder="1" applyAlignment="1">
      <alignment horizontal="center" vertical="center" wrapText="1"/>
    </xf>
    <xf numFmtId="0" fontId="7" fillId="0" borderId="40" xfId="0" applyFont="1" applyBorder="1" applyAlignment="1">
      <alignment horizontal="center" vertical="center" wrapText="1"/>
    </xf>
    <xf numFmtId="49" fontId="5" fillId="0" borderId="45" xfId="0" applyNumberFormat="1" applyFont="1" applyFill="1" applyBorder="1" applyAlignment="1">
      <alignment horizontal="center" vertical="center" wrapText="1" readingOrder="1"/>
    </xf>
    <xf numFmtId="49" fontId="5" fillId="0" borderId="9" xfId="0" applyNumberFormat="1" applyFont="1" applyFill="1" applyBorder="1" applyAlignment="1">
      <alignment horizontal="center" vertical="center" wrapText="1" readingOrder="1"/>
    </xf>
    <xf numFmtId="0" fontId="5" fillId="0" borderId="44" xfId="0" applyNumberFormat="1" applyFont="1" applyFill="1" applyBorder="1" applyAlignment="1">
      <alignment vertical="center" wrapText="1" readingOrder="1"/>
    </xf>
    <xf numFmtId="43" fontId="5" fillId="0" borderId="45" xfId="3" applyNumberFormat="1" applyFont="1" applyFill="1" applyBorder="1" applyAlignment="1">
      <alignment horizontal="center" vertical="center" wrapText="1" readingOrder="1"/>
    </xf>
    <xf numFmtId="49" fontId="5" fillId="0" borderId="44" xfId="0" applyNumberFormat="1" applyFont="1" applyFill="1" applyBorder="1" applyAlignment="1">
      <alignment vertical="center" wrapText="1" readingOrder="1"/>
    </xf>
    <xf numFmtId="43" fontId="5" fillId="0" borderId="45" xfId="2" applyNumberFormat="1" applyFont="1" applyFill="1" applyBorder="1" applyAlignment="1">
      <alignment horizontal="center" vertical="center" wrapText="1" readingOrder="1"/>
    </xf>
    <xf numFmtId="0" fontId="7" fillId="0" borderId="42" xfId="0" applyFont="1" applyBorder="1" applyAlignment="1">
      <alignment horizontal="center" vertical="center" wrapText="1"/>
    </xf>
    <xf numFmtId="4" fontId="11" fillId="0" borderId="46" xfId="0" applyNumberFormat="1" applyFont="1" applyBorder="1" applyAlignment="1">
      <alignment horizontal="center" vertical="center" wrapText="1"/>
    </xf>
    <xf numFmtId="4" fontId="5" fillId="0" borderId="44" xfId="0" applyNumberFormat="1" applyFont="1" applyFill="1" applyBorder="1" applyAlignment="1">
      <alignment vertical="center" wrapText="1" readingOrder="1"/>
    </xf>
    <xf numFmtId="4" fontId="5" fillId="0" borderId="48" xfId="0" applyNumberFormat="1" applyFont="1" applyFill="1" applyBorder="1" applyAlignment="1">
      <alignment vertical="center" wrapText="1" readingOrder="1"/>
    </xf>
    <xf numFmtId="0" fontId="14" fillId="0" borderId="44" xfId="0" applyFont="1" applyBorder="1" applyAlignment="1">
      <alignment horizontal="left" vertical="center" wrapText="1"/>
    </xf>
    <xf numFmtId="0" fontId="15" fillId="0" borderId="45" xfId="0" applyFont="1" applyBorder="1" applyAlignment="1">
      <alignment horizontal="center" vertical="center" wrapText="1"/>
    </xf>
    <xf numFmtId="4" fontId="15" fillId="0" borderId="45" xfId="0" applyNumberFormat="1" applyFont="1" applyBorder="1" applyAlignment="1">
      <alignment horizontal="center" vertical="center" wrapText="1"/>
    </xf>
    <xf numFmtId="0" fontId="7" fillId="0" borderId="48" xfId="0" applyFont="1" applyBorder="1" applyAlignment="1">
      <alignment horizontal="left" vertical="center" wrapText="1"/>
    </xf>
    <xf numFmtId="4" fontId="19" fillId="0" borderId="10" xfId="0" applyNumberFormat="1" applyFont="1" applyBorder="1" applyAlignment="1">
      <alignment horizontal="center" vertical="center" wrapText="1"/>
    </xf>
    <xf numFmtId="0" fontId="7" fillId="0" borderId="44" xfId="0" applyFont="1" applyBorder="1" applyAlignment="1">
      <alignment horizontal="left" vertical="center" wrapText="1"/>
    </xf>
    <xf numFmtId="0" fontId="4" fillId="3" borderId="16" xfId="4" applyFill="1" applyBorder="1" applyAlignment="1"/>
    <xf numFmtId="0" fontId="4" fillId="3" borderId="6" xfId="4" applyFill="1" applyBorder="1" applyAlignment="1"/>
    <xf numFmtId="0" fontId="4" fillId="3" borderId="6" xfId="4" applyFill="1" applyBorder="1" applyAlignment="1">
      <alignment wrapText="1"/>
    </xf>
    <xf numFmtId="0" fontId="4" fillId="3" borderId="0" xfId="4" applyFill="1"/>
    <xf numFmtId="0" fontId="4" fillId="3" borderId="49" xfId="4" applyFill="1" applyBorder="1" applyAlignment="1"/>
    <xf numFmtId="0" fontId="4" fillId="3" borderId="0" xfId="4" applyFill="1" applyBorder="1" applyAlignment="1"/>
    <xf numFmtId="0" fontId="4" fillId="3" borderId="0" xfId="4" applyFill="1" applyBorder="1" applyAlignment="1">
      <alignment wrapText="1"/>
    </xf>
    <xf numFmtId="0" fontId="4" fillId="3" borderId="49" xfId="4" applyFill="1" applyBorder="1"/>
    <xf numFmtId="0" fontId="4" fillId="3" borderId="0" xfId="4" applyFill="1" applyBorder="1"/>
    <xf numFmtId="0" fontId="6" fillId="3" borderId="34" xfId="4" applyFont="1" applyFill="1" applyBorder="1" applyAlignment="1">
      <alignment vertical="center"/>
    </xf>
    <xf numFmtId="0" fontId="6" fillId="3" borderId="26" xfId="4" applyFont="1" applyFill="1" applyBorder="1" applyAlignment="1">
      <alignment vertical="center"/>
    </xf>
    <xf numFmtId="0" fontId="6" fillId="3" borderId="52" xfId="4" applyFont="1" applyFill="1" applyBorder="1" applyAlignment="1">
      <alignment vertical="center"/>
    </xf>
    <xf numFmtId="0" fontId="6" fillId="3" borderId="7" xfId="4" applyFont="1" applyFill="1" applyBorder="1" applyAlignment="1">
      <alignment vertical="center"/>
    </xf>
    <xf numFmtId="0" fontId="9" fillId="3" borderId="7" xfId="4" applyFont="1" applyFill="1" applyBorder="1" applyAlignment="1">
      <alignment vertical="center"/>
    </xf>
    <xf numFmtId="0" fontId="6" fillId="3" borderId="53" xfId="4" applyFont="1" applyFill="1" applyBorder="1" applyAlignment="1">
      <alignment horizontal="center" vertical="center"/>
    </xf>
    <xf numFmtId="0" fontId="6" fillId="3" borderId="33" xfId="4" applyFont="1" applyFill="1" applyBorder="1" applyAlignment="1">
      <alignment horizontal="center" vertical="center"/>
    </xf>
    <xf numFmtId="0" fontId="6" fillId="3" borderId="33" xfId="4" applyFont="1" applyFill="1" applyBorder="1" applyAlignment="1">
      <alignment horizontal="center" vertical="center" wrapText="1"/>
    </xf>
    <xf numFmtId="49" fontId="21" fillId="3" borderId="55" xfId="4" applyNumberFormat="1" applyFont="1" applyFill="1" applyBorder="1" applyAlignment="1">
      <alignment horizontal="center" vertical="top" wrapText="1"/>
    </xf>
    <xf numFmtId="10" fontId="22" fillId="3" borderId="55" xfId="4" applyNumberFormat="1" applyFont="1" applyFill="1" applyBorder="1" applyAlignment="1">
      <alignment vertical="top" wrapText="1"/>
    </xf>
    <xf numFmtId="10" fontId="21" fillId="3" borderId="55" xfId="4" applyNumberFormat="1" applyFont="1" applyFill="1" applyBorder="1" applyAlignment="1">
      <alignment vertical="top" wrapText="1"/>
    </xf>
    <xf numFmtId="10" fontId="4" fillId="3" borderId="0" xfId="4" applyNumberFormat="1" applyFill="1"/>
    <xf numFmtId="49" fontId="21" fillId="3" borderId="57" xfId="4" applyNumberFormat="1" applyFont="1" applyFill="1" applyBorder="1" applyAlignment="1">
      <alignment horizontal="center" vertical="top" wrapText="1"/>
    </xf>
    <xf numFmtId="4" fontId="21" fillId="3" borderId="57" xfId="4" applyNumberFormat="1" applyFont="1" applyFill="1" applyBorder="1" applyAlignment="1">
      <alignment vertical="top" wrapText="1"/>
    </xf>
    <xf numFmtId="4" fontId="4" fillId="3" borderId="0" xfId="4" applyNumberFormat="1" applyFill="1"/>
    <xf numFmtId="49" fontId="23" fillId="3" borderId="60" xfId="4" applyNumberFormat="1" applyFont="1" applyFill="1" applyBorder="1" applyAlignment="1">
      <alignment horizontal="center" vertical="top" wrapText="1"/>
    </xf>
    <xf numFmtId="10" fontId="23" fillId="3" borderId="60" xfId="4" applyNumberFormat="1" applyFont="1" applyFill="1" applyBorder="1" applyAlignment="1">
      <alignment vertical="top" wrapText="1"/>
    </xf>
    <xf numFmtId="49" fontId="23" fillId="3" borderId="61" xfId="4" applyNumberFormat="1" applyFont="1" applyFill="1" applyBorder="1" applyAlignment="1">
      <alignment horizontal="center" vertical="top" wrapText="1"/>
    </xf>
    <xf numFmtId="165" fontId="23" fillId="3" borderId="61" xfId="4" applyNumberFormat="1" applyFont="1" applyFill="1" applyBorder="1" applyAlignment="1">
      <alignment vertical="top" wrapText="1"/>
    </xf>
    <xf numFmtId="165" fontId="4" fillId="3" borderId="0" xfId="4" applyNumberFormat="1" applyFill="1"/>
    <xf numFmtId="0" fontId="4" fillId="3" borderId="49" xfId="4" applyFill="1" applyBorder="1" applyAlignment="1">
      <alignment vertical="center"/>
    </xf>
    <xf numFmtId="0" fontId="4" fillId="3" borderId="0" xfId="4" applyFill="1" applyBorder="1" applyAlignment="1">
      <alignment vertical="center"/>
    </xf>
    <xf numFmtId="0" fontId="4" fillId="3" borderId="0" xfId="4" applyFill="1" applyBorder="1" applyAlignment="1">
      <alignment vertical="center" wrapText="1"/>
    </xf>
    <xf numFmtId="10" fontId="22" fillId="3" borderId="62" xfId="4" applyNumberFormat="1" applyFont="1" applyFill="1" applyBorder="1" applyAlignment="1">
      <alignment vertical="top" wrapText="1"/>
    </xf>
    <xf numFmtId="0" fontId="6" fillId="3" borderId="30" xfId="4" applyFont="1" applyFill="1" applyBorder="1" applyAlignment="1">
      <alignment wrapText="1"/>
    </xf>
    <xf numFmtId="0" fontId="6" fillId="3" borderId="31" xfId="4" applyFont="1" applyFill="1" applyBorder="1" applyAlignment="1">
      <alignment wrapText="1"/>
    </xf>
    <xf numFmtId="10" fontId="22" fillId="3" borderId="31" xfId="4" applyNumberFormat="1" applyFont="1" applyFill="1" applyBorder="1" applyAlignment="1">
      <alignment vertical="top" wrapText="1"/>
    </xf>
    <xf numFmtId="0" fontId="4" fillId="3" borderId="0" xfId="4" applyFont="1" applyFill="1"/>
    <xf numFmtId="0" fontId="6" fillId="3" borderId="49" xfId="4" applyFont="1" applyFill="1" applyBorder="1" applyAlignment="1">
      <alignment wrapText="1"/>
    </xf>
    <xf numFmtId="0" fontId="4" fillId="0" borderId="38" xfId="4" applyBorder="1" applyAlignment="1">
      <alignment vertical="center"/>
    </xf>
    <xf numFmtId="0" fontId="6" fillId="3" borderId="0" xfId="4" applyFont="1" applyFill="1" applyBorder="1" applyAlignment="1">
      <alignment wrapText="1"/>
    </xf>
    <xf numFmtId="0" fontId="4" fillId="0" borderId="63" xfId="4" applyBorder="1" applyAlignment="1">
      <alignment vertical="center"/>
    </xf>
    <xf numFmtId="0" fontId="6" fillId="3" borderId="49" xfId="4" applyFont="1" applyFill="1" applyBorder="1"/>
    <xf numFmtId="0" fontId="5" fillId="0" borderId="63" xfId="4" applyFont="1" applyBorder="1" applyAlignment="1">
      <alignment vertical="center"/>
    </xf>
    <xf numFmtId="0" fontId="4" fillId="3" borderId="49" xfId="4" applyFont="1" applyFill="1" applyBorder="1"/>
    <xf numFmtId="0" fontId="4" fillId="3" borderId="0" xfId="4" applyFont="1" applyFill="1" applyBorder="1"/>
    <xf numFmtId="0" fontId="4" fillId="3" borderId="63" xfId="4" applyFill="1" applyBorder="1"/>
    <xf numFmtId="0" fontId="24" fillId="3" borderId="49" xfId="4" applyFont="1" applyFill="1" applyBorder="1"/>
    <xf numFmtId="0" fontId="24" fillId="3" borderId="0" xfId="4" applyFont="1" applyFill="1" applyBorder="1" applyAlignment="1">
      <alignment wrapText="1"/>
    </xf>
    <xf numFmtId="0" fontId="6" fillId="3" borderId="0" xfId="4" applyFont="1" applyFill="1" applyBorder="1" applyAlignment="1">
      <alignment horizontal="right"/>
    </xf>
    <xf numFmtId="0" fontId="25" fillId="3" borderId="39" xfId="4" applyFont="1" applyFill="1" applyBorder="1"/>
    <xf numFmtId="0" fontId="25" fillId="3" borderId="36" xfId="4" applyFont="1" applyFill="1" applyBorder="1" applyAlignment="1">
      <alignment wrapText="1"/>
    </xf>
    <xf numFmtId="0" fontId="4" fillId="3" borderId="36" xfId="4" applyFill="1" applyBorder="1"/>
    <xf numFmtId="0" fontId="4" fillId="3" borderId="19" xfId="4" applyFill="1" applyBorder="1"/>
    <xf numFmtId="0" fontId="4" fillId="3" borderId="39" xfId="4" applyFill="1" applyBorder="1"/>
    <xf numFmtId="0" fontId="4" fillId="3" borderId="36" xfId="4" applyFill="1" applyBorder="1" applyAlignment="1">
      <alignment wrapText="1"/>
    </xf>
    <xf numFmtId="0" fontId="4" fillId="3" borderId="0" xfId="4" applyFill="1" applyAlignment="1">
      <alignment wrapText="1"/>
    </xf>
    <xf numFmtId="49" fontId="7" fillId="0" borderId="45" xfId="0" applyNumberFormat="1" applyFont="1" applyBorder="1" applyAlignment="1">
      <alignment horizontal="center" vertical="center" wrapText="1"/>
    </xf>
    <xf numFmtId="0" fontId="7" fillId="0" borderId="40" xfId="0" applyFont="1" applyBorder="1" applyAlignment="1">
      <alignment horizontal="left" vertical="center" wrapText="1"/>
    </xf>
    <xf numFmtId="4" fontId="10" fillId="0" borderId="10" xfId="0" applyNumberFormat="1" applyFont="1" applyBorder="1" applyAlignment="1">
      <alignment horizontal="center" vertical="center" wrapText="1"/>
    </xf>
    <xf numFmtId="49" fontId="7" fillId="0" borderId="9"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5" fillId="0" borderId="42" xfId="0" applyFont="1" applyBorder="1" applyAlignment="1">
      <alignment horizontal="center" vertical="center" wrapText="1"/>
    </xf>
    <xf numFmtId="0" fontId="48" fillId="0" borderId="0" xfId="65" applyNumberFormat="1" applyFont="1" applyFill="1" applyBorder="1" applyAlignment="1">
      <alignment vertical="center" readingOrder="1"/>
    </xf>
    <xf numFmtId="0" fontId="48" fillId="0" borderId="0" xfId="65" applyNumberFormat="1" applyFont="1" applyFill="1" applyBorder="1" applyAlignment="1">
      <alignment vertical="center" wrapText="1" readingOrder="1"/>
    </xf>
    <xf numFmtId="164" fontId="48" fillId="3" borderId="0" xfId="2" applyFont="1" applyFill="1" applyBorder="1" applyAlignment="1">
      <alignment horizontal="center" vertical="center" readingOrder="1"/>
    </xf>
    <xf numFmtId="0" fontId="49" fillId="0" borderId="0" xfId="65" applyNumberFormat="1" applyFont="1" applyFill="1" applyBorder="1" applyAlignment="1">
      <alignment horizontal="center" vertical="center" readingOrder="1"/>
    </xf>
    <xf numFmtId="0" fontId="50" fillId="0" borderId="20" xfId="65" applyNumberFormat="1" applyFont="1" applyFill="1" applyBorder="1" applyAlignment="1">
      <alignment vertical="center" readingOrder="1"/>
    </xf>
    <xf numFmtId="0" fontId="50" fillId="0" borderId="37" xfId="65" applyNumberFormat="1" applyFont="1" applyFill="1" applyBorder="1" applyAlignment="1">
      <alignment vertical="center" readingOrder="1"/>
    </xf>
    <xf numFmtId="0" fontId="50" fillId="0" borderId="37" xfId="65" applyNumberFormat="1" applyFont="1" applyFill="1" applyBorder="1" applyAlignment="1">
      <alignment vertical="center" wrapText="1" readingOrder="1"/>
    </xf>
    <xf numFmtId="164" fontId="50" fillId="3" borderId="18" xfId="2" applyFont="1" applyFill="1" applyBorder="1" applyAlignment="1">
      <alignment horizontal="center" vertical="center" readingOrder="1"/>
    </xf>
    <xf numFmtId="0" fontId="50" fillId="0" borderId="76" xfId="65" applyNumberFormat="1" applyFont="1" applyFill="1" applyBorder="1" applyAlignment="1">
      <alignment vertical="center" readingOrder="1"/>
    </xf>
    <xf numFmtId="0" fontId="50" fillId="0" borderId="0" xfId="65" applyNumberFormat="1" applyFont="1" applyFill="1" applyBorder="1" applyAlignment="1">
      <alignment vertical="center" readingOrder="1"/>
    </xf>
    <xf numFmtId="0" fontId="50" fillId="0" borderId="0" xfId="65" applyNumberFormat="1" applyFont="1" applyFill="1" applyBorder="1" applyAlignment="1">
      <alignment vertical="center" wrapText="1" readingOrder="1"/>
    </xf>
    <xf numFmtId="164" fontId="50" fillId="3" borderId="63" xfId="2" applyFont="1" applyFill="1" applyBorder="1" applyAlignment="1">
      <alignment horizontal="center" vertical="center" readingOrder="1"/>
    </xf>
    <xf numFmtId="0" fontId="51" fillId="0" borderId="0" xfId="65" applyNumberFormat="1" applyFont="1" applyFill="1" applyBorder="1" applyAlignment="1">
      <alignment vertical="center" wrapText="1" readingOrder="1"/>
    </xf>
    <xf numFmtId="0" fontId="47" fillId="0" borderId="0" xfId="65" applyNumberFormat="1" applyFont="1" applyFill="1" applyBorder="1" applyAlignment="1">
      <alignment vertical="center" readingOrder="1"/>
    </xf>
    <xf numFmtId="164" fontId="47" fillId="3" borderId="63" xfId="2" applyFont="1" applyFill="1" applyBorder="1" applyAlignment="1">
      <alignment vertical="center" readingOrder="1"/>
    </xf>
    <xf numFmtId="0" fontId="47" fillId="0" borderId="38" xfId="65" applyNumberFormat="1" applyFont="1" applyFill="1" applyBorder="1" applyAlignment="1">
      <alignment vertical="center" readingOrder="1"/>
    </xf>
    <xf numFmtId="164" fontId="47" fillId="3" borderId="78" xfId="2" applyFont="1" applyFill="1" applyBorder="1" applyAlignment="1">
      <alignment vertical="center" readingOrder="1"/>
    </xf>
    <xf numFmtId="164" fontId="47" fillId="3" borderId="80" xfId="2" applyFont="1" applyFill="1" applyBorder="1" applyAlignment="1">
      <alignment horizontal="center" vertical="center" readingOrder="1"/>
    </xf>
    <xf numFmtId="0" fontId="47" fillId="0" borderId="76" xfId="65" applyNumberFormat="1" applyFont="1" applyFill="1" applyBorder="1" applyAlignment="1">
      <alignment vertical="center" readingOrder="1"/>
    </xf>
    <xf numFmtId="0" fontId="47" fillId="0" borderId="31" xfId="65" applyNumberFormat="1" applyFont="1" applyFill="1" applyBorder="1" applyAlignment="1">
      <alignment vertical="center" readingOrder="1"/>
    </xf>
    <xf numFmtId="0" fontId="16" fillId="0" borderId="0" xfId="65" applyNumberFormat="1" applyFont="1" applyFill="1" applyBorder="1" applyAlignment="1">
      <alignment vertical="center" readingOrder="1"/>
    </xf>
    <xf numFmtId="0" fontId="47" fillId="0" borderId="2" xfId="65" applyNumberFormat="1" applyFont="1" applyFill="1" applyBorder="1" applyAlignment="1">
      <alignment horizontal="center" vertical="center" wrapText="1" readingOrder="1"/>
    </xf>
    <xf numFmtId="0" fontId="47" fillId="0" borderId="75" xfId="65" applyNumberFormat="1" applyFont="1" applyFill="1" applyBorder="1" applyAlignment="1">
      <alignment horizontal="center" vertical="center" wrapText="1" readingOrder="1"/>
    </xf>
    <xf numFmtId="164" fontId="47" fillId="0" borderId="75" xfId="2" applyFont="1" applyFill="1" applyBorder="1" applyAlignment="1">
      <alignment horizontal="center" vertical="center" wrapText="1" readingOrder="1"/>
    </xf>
    <xf numFmtId="164" fontId="47" fillId="0" borderId="22" xfId="2" applyFont="1" applyFill="1" applyBorder="1" applyAlignment="1">
      <alignment horizontal="center" vertical="center" wrapText="1" readingOrder="1"/>
    </xf>
    <xf numFmtId="0" fontId="47" fillId="0" borderId="20" xfId="65" applyNumberFormat="1" applyFont="1" applyFill="1" applyBorder="1" applyAlignment="1">
      <alignment horizontal="center" vertical="center" wrapText="1" readingOrder="1"/>
    </xf>
    <xf numFmtId="0" fontId="47" fillId="0" borderId="37" xfId="65" applyNumberFormat="1" applyFont="1" applyFill="1" applyBorder="1" applyAlignment="1">
      <alignment vertical="center" wrapText="1" readingOrder="1"/>
    </xf>
    <xf numFmtId="0" fontId="47" fillId="0" borderId="37" xfId="65" applyNumberFormat="1" applyFont="1" applyFill="1" applyBorder="1" applyAlignment="1">
      <alignment horizontal="center" vertical="center" wrapText="1" readingOrder="1"/>
    </xf>
    <xf numFmtId="164" fontId="47" fillId="0" borderId="18" xfId="2" applyFont="1" applyFill="1" applyBorder="1" applyAlignment="1">
      <alignment horizontal="center" vertical="center" wrapText="1" readingOrder="1"/>
    </xf>
    <xf numFmtId="0" fontId="47" fillId="0" borderId="76" xfId="65" applyNumberFormat="1" applyFont="1" applyFill="1" applyBorder="1" applyAlignment="1">
      <alignment horizontal="center" vertical="center" wrapText="1" readingOrder="1"/>
    </xf>
    <xf numFmtId="0" fontId="47" fillId="0" borderId="0" xfId="65" applyNumberFormat="1" applyFont="1" applyFill="1" applyBorder="1" applyAlignment="1">
      <alignment vertical="center" wrapText="1" readingOrder="1"/>
    </xf>
    <xf numFmtId="4" fontId="47" fillId="0" borderId="0" xfId="65" applyNumberFormat="1" applyFont="1" applyFill="1" applyBorder="1" applyAlignment="1">
      <alignment horizontal="center" vertical="center" wrapText="1" readingOrder="1"/>
    </xf>
    <xf numFmtId="0" fontId="47" fillId="0" borderId="0" xfId="65" applyNumberFormat="1" applyFont="1" applyFill="1" applyBorder="1" applyAlignment="1">
      <alignment horizontal="center" vertical="center" wrapText="1" readingOrder="1"/>
    </xf>
    <xf numFmtId="164" fontId="47" fillId="0" borderId="63" xfId="2" applyFont="1" applyFill="1" applyBorder="1" applyAlignment="1">
      <alignment horizontal="center" vertical="center" wrapText="1" readingOrder="1"/>
    </xf>
    <xf numFmtId="4" fontId="47" fillId="0" borderId="38" xfId="65" applyNumberFormat="1" applyFont="1" applyFill="1" applyBorder="1" applyAlignment="1">
      <alignment horizontal="center" vertical="center" wrapText="1" readingOrder="1"/>
    </xf>
    <xf numFmtId="0" fontId="47" fillId="0" borderId="77" xfId="65" applyNumberFormat="1" applyFont="1" applyFill="1" applyBorder="1" applyAlignment="1">
      <alignment horizontal="center" vertical="center" wrapText="1" readingOrder="1"/>
    </xf>
    <xf numFmtId="0" fontId="47" fillId="0" borderId="38" xfId="65" applyNumberFormat="1" applyFont="1" applyFill="1" applyBorder="1" applyAlignment="1">
      <alignment vertical="center" wrapText="1" readingOrder="1"/>
    </xf>
    <xf numFmtId="0" fontId="47" fillId="0" borderId="38" xfId="65" applyNumberFormat="1" applyFont="1" applyFill="1" applyBorder="1" applyAlignment="1">
      <alignment horizontal="center" vertical="center" wrapText="1" readingOrder="1"/>
    </xf>
    <xf numFmtId="164" fontId="47" fillId="0" borderId="78" xfId="2" applyFont="1" applyFill="1" applyBorder="1" applyAlignment="1">
      <alignment horizontal="center" vertical="center" wrapText="1" readingOrder="1"/>
    </xf>
    <xf numFmtId="0" fontId="47" fillId="0" borderId="22" xfId="65" applyNumberFormat="1" applyFont="1" applyFill="1" applyBorder="1" applyAlignment="1">
      <alignment horizontal="center" vertical="center" wrapText="1" readingOrder="1"/>
    </xf>
    <xf numFmtId="0" fontId="48" fillId="0" borderId="0" xfId="65" quotePrefix="1" applyNumberFormat="1" applyFont="1" applyFill="1" applyBorder="1" applyAlignment="1">
      <alignment vertical="center" readingOrder="1"/>
    </xf>
    <xf numFmtId="164" fontId="47" fillId="0" borderId="79" xfId="2" applyFont="1" applyFill="1" applyBorder="1" applyAlignment="1">
      <alignment horizontal="center" vertical="center" wrapText="1" readingOrder="1"/>
    </xf>
    <xf numFmtId="0" fontId="47" fillId="0" borderId="63" xfId="65" applyNumberFormat="1" applyFont="1" applyFill="1" applyBorder="1" applyAlignment="1">
      <alignment horizontal="center" vertical="center" wrapText="1" readingOrder="1"/>
    </xf>
    <xf numFmtId="0" fontId="47" fillId="0" borderId="0" xfId="65" applyNumberFormat="1" applyFont="1" applyFill="1" applyBorder="1" applyAlignment="1">
      <alignment horizontal="left" vertical="center" wrapText="1" readingOrder="1"/>
    </xf>
    <xf numFmtId="0" fontId="51" fillId="0" borderId="2" xfId="65" applyNumberFormat="1" applyFont="1" applyFill="1" applyBorder="1" applyAlignment="1">
      <alignment horizontal="center" vertical="center" wrapText="1" readingOrder="1"/>
    </xf>
    <xf numFmtId="0" fontId="47" fillId="0" borderId="18" xfId="65" applyNumberFormat="1" applyFont="1" applyFill="1" applyBorder="1" applyAlignment="1">
      <alignment horizontal="center" vertical="center" wrapText="1" readingOrder="1"/>
    </xf>
    <xf numFmtId="0" fontId="53" fillId="0" borderId="0" xfId="65" applyNumberFormat="1" applyFont="1" applyFill="1" applyBorder="1" applyAlignment="1">
      <alignment vertical="center" wrapText="1" readingOrder="1"/>
    </xf>
    <xf numFmtId="4" fontId="53" fillId="0" borderId="0" xfId="65" applyNumberFormat="1" applyFont="1" applyFill="1" applyBorder="1" applyAlignment="1">
      <alignment horizontal="center" vertical="center" wrapText="1" readingOrder="1"/>
    </xf>
    <xf numFmtId="0" fontId="53" fillId="0" borderId="0" xfId="65" applyNumberFormat="1" applyFont="1" applyFill="1" applyBorder="1" applyAlignment="1">
      <alignment horizontal="right" vertical="center" wrapText="1" readingOrder="1"/>
    </xf>
    <xf numFmtId="0" fontId="47" fillId="0" borderId="63" xfId="65" applyNumberFormat="1" applyFont="1" applyFill="1" applyBorder="1" applyAlignment="1">
      <alignment vertical="center" wrapText="1" readingOrder="1"/>
    </xf>
    <xf numFmtId="4" fontId="47" fillId="0" borderId="37" xfId="65" applyNumberFormat="1" applyFont="1" applyFill="1" applyBorder="1" applyAlignment="1">
      <alignment horizontal="center" vertical="center" wrapText="1" readingOrder="1"/>
    </xf>
    <xf numFmtId="0" fontId="47" fillId="0" borderId="78" xfId="65" applyNumberFormat="1" applyFont="1" applyFill="1" applyBorder="1" applyAlignment="1">
      <alignment horizontal="center" vertical="center" wrapText="1" readingOrder="1"/>
    </xf>
    <xf numFmtId="164" fontId="47" fillId="0" borderId="62" xfId="2" applyFont="1" applyFill="1" applyBorder="1" applyAlignment="1">
      <alignment horizontal="center" vertical="center" wrapText="1" readingOrder="1"/>
    </xf>
    <xf numFmtId="4" fontId="51" fillId="0" borderId="0" xfId="65" applyNumberFormat="1" applyFont="1" applyFill="1" applyBorder="1" applyAlignment="1">
      <alignment horizontal="center" vertical="center" wrapText="1" readingOrder="1"/>
    </xf>
    <xf numFmtId="43" fontId="48" fillId="0" borderId="0" xfId="65" applyNumberFormat="1" applyFont="1" applyFill="1" applyBorder="1" applyAlignment="1">
      <alignment vertical="center" readingOrder="1"/>
    </xf>
    <xf numFmtId="0" fontId="51" fillId="0" borderId="0" xfId="65" applyNumberFormat="1" applyFont="1" applyFill="1" applyBorder="1" applyAlignment="1">
      <alignment horizontal="left" vertical="center" wrapText="1" readingOrder="1"/>
    </xf>
    <xf numFmtId="0" fontId="47" fillId="0" borderId="0" xfId="65" applyNumberFormat="1" applyFont="1" applyFill="1" applyBorder="1" applyAlignment="1">
      <alignment horizontal="right" vertical="center" wrapText="1" readingOrder="1"/>
    </xf>
    <xf numFmtId="0" fontId="47" fillId="0" borderId="76" xfId="65" applyNumberFormat="1" applyFont="1" applyFill="1" applyBorder="1" applyAlignment="1">
      <alignment horizontal="right" vertical="center" wrapText="1" readingOrder="1"/>
    </xf>
    <xf numFmtId="0" fontId="54" fillId="0" borderId="0" xfId="65" applyNumberFormat="1" applyFont="1" applyFill="1" applyBorder="1" applyAlignment="1">
      <alignment vertical="center" wrapText="1" readingOrder="1"/>
    </xf>
    <xf numFmtId="0" fontId="47" fillId="0" borderId="82" xfId="65" applyNumberFormat="1" applyFont="1" applyFill="1" applyBorder="1" applyAlignment="1">
      <alignment horizontal="center" vertical="center" wrapText="1" readingOrder="1"/>
    </xf>
    <xf numFmtId="0" fontId="51" fillId="0" borderId="0" xfId="65" applyNumberFormat="1" applyFont="1" applyFill="1" applyBorder="1" applyAlignment="1">
      <alignment horizontal="right" vertical="center" wrapText="1" readingOrder="1"/>
    </xf>
    <xf numFmtId="0" fontId="47" fillId="2" borderId="82" xfId="65" applyNumberFormat="1" applyFont="1" applyFill="1" applyBorder="1" applyAlignment="1">
      <alignment horizontal="center" vertical="center" wrapText="1" readingOrder="1"/>
    </xf>
    <xf numFmtId="0" fontId="47" fillId="2" borderId="75" xfId="65" applyNumberFormat="1" applyFont="1" applyFill="1" applyBorder="1" applyAlignment="1">
      <alignment horizontal="center" vertical="center" wrapText="1" readingOrder="1"/>
    </xf>
    <xf numFmtId="164" fontId="47" fillId="2" borderId="75" xfId="2" applyFont="1" applyFill="1" applyBorder="1" applyAlignment="1">
      <alignment horizontal="center" vertical="center" wrapText="1" readingOrder="1"/>
    </xf>
    <xf numFmtId="164" fontId="47" fillId="2" borderId="22" xfId="2" applyFont="1" applyFill="1" applyBorder="1" applyAlignment="1">
      <alignment horizontal="center" vertical="center" wrapText="1" readingOrder="1"/>
    </xf>
    <xf numFmtId="4" fontId="47" fillId="2" borderId="22" xfId="2" applyNumberFormat="1" applyFont="1" applyFill="1" applyBorder="1" applyAlignment="1">
      <alignment horizontal="right" vertical="center" wrapText="1" readingOrder="1"/>
    </xf>
    <xf numFmtId="4" fontId="47" fillId="0" borderId="22" xfId="2" applyNumberFormat="1" applyFont="1" applyFill="1" applyBorder="1" applyAlignment="1">
      <alignment horizontal="right" vertical="center" wrapText="1" readingOrder="1"/>
    </xf>
    <xf numFmtId="0" fontId="47" fillId="2" borderId="2" xfId="65" applyNumberFormat="1" applyFont="1" applyFill="1" applyBorder="1" applyAlignment="1">
      <alignment horizontal="center" vertical="center" wrapText="1" readingOrder="1"/>
    </xf>
    <xf numFmtId="49" fontId="47" fillId="0" borderId="22" xfId="65" applyNumberFormat="1" applyFont="1" applyFill="1" applyBorder="1" applyAlignment="1">
      <alignment horizontal="center" vertical="center" wrapText="1" readingOrder="1"/>
    </xf>
    <xf numFmtId="49" fontId="47" fillId="2" borderId="75" xfId="65" applyNumberFormat="1" applyFont="1" applyFill="1" applyBorder="1" applyAlignment="1">
      <alignment horizontal="center" vertical="center" wrapText="1" readingOrder="1"/>
    </xf>
    <xf numFmtId="4" fontId="52" fillId="2" borderId="0" xfId="65" applyNumberFormat="1" applyFont="1" applyFill="1" applyBorder="1" applyAlignment="1">
      <alignment horizontal="center" vertical="center" wrapText="1" readingOrder="1"/>
    </xf>
    <xf numFmtId="0" fontId="47" fillId="2" borderId="0" xfId="65" applyNumberFormat="1" applyFont="1" applyFill="1" applyBorder="1" applyAlignment="1">
      <alignment vertical="center" wrapText="1" readingOrder="1"/>
    </xf>
    <xf numFmtId="164" fontId="47" fillId="2" borderId="63" xfId="155" applyFont="1" applyFill="1" applyBorder="1" applyAlignment="1">
      <alignment horizontal="right" vertical="center" wrapText="1" readingOrder="1"/>
    </xf>
    <xf numFmtId="0" fontId="47" fillId="2" borderId="76" xfId="65" applyNumberFormat="1" applyFont="1" applyFill="1" applyBorder="1" applyAlignment="1">
      <alignment horizontal="center" vertical="center" wrapText="1" readingOrder="1"/>
    </xf>
    <xf numFmtId="0" fontId="52" fillId="2" borderId="22" xfId="65" applyNumberFormat="1" applyFont="1" applyFill="1" applyBorder="1" applyAlignment="1">
      <alignment horizontal="center" vertical="center" wrapText="1" readingOrder="1"/>
    </xf>
    <xf numFmtId="4" fontId="52" fillId="2" borderId="22" xfId="65" applyNumberFormat="1" applyFont="1" applyFill="1" applyBorder="1" applyAlignment="1">
      <alignment horizontal="center" vertical="center" wrapText="1" readingOrder="1"/>
    </xf>
    <xf numFmtId="0" fontId="52" fillId="2" borderId="0" xfId="65" applyNumberFormat="1" applyFont="1" applyFill="1" applyBorder="1" applyAlignment="1">
      <alignment horizontal="center" vertical="center" wrapText="1" readingOrder="1"/>
    </xf>
    <xf numFmtId="0" fontId="47" fillId="2" borderId="22" xfId="65" applyNumberFormat="1" applyFont="1" applyFill="1" applyBorder="1" applyAlignment="1">
      <alignment horizontal="center" vertical="center" wrapText="1" readingOrder="1"/>
    </xf>
    <xf numFmtId="2" fontId="47" fillId="2" borderId="22" xfId="65" applyNumberFormat="1" applyFont="1" applyFill="1" applyBorder="1" applyAlignment="1">
      <alignment horizontal="center" vertical="center" wrapText="1" readingOrder="1"/>
    </xf>
    <xf numFmtId="0" fontId="47" fillId="2" borderId="0" xfId="65" applyNumberFormat="1" applyFont="1" applyFill="1" applyBorder="1" applyAlignment="1">
      <alignment horizontal="center" vertical="center" wrapText="1" readingOrder="1"/>
    </xf>
    <xf numFmtId="4" fontId="47" fillId="2" borderId="0" xfId="65" applyNumberFormat="1" applyFont="1" applyFill="1" applyBorder="1" applyAlignment="1">
      <alignment horizontal="center" vertical="center" wrapText="1" readingOrder="1"/>
    </xf>
    <xf numFmtId="0" fontId="51" fillId="2" borderId="22" xfId="65" applyNumberFormat="1" applyFont="1" applyFill="1" applyBorder="1" applyAlignment="1">
      <alignment horizontal="right" vertical="center" wrapText="1" readingOrder="1"/>
    </xf>
    <xf numFmtId="4" fontId="51" fillId="2" borderId="22" xfId="65" applyNumberFormat="1" applyFont="1" applyFill="1" applyBorder="1" applyAlignment="1">
      <alignment horizontal="center" vertical="center" wrapText="1" readingOrder="1"/>
    </xf>
    <xf numFmtId="0" fontId="47" fillId="2" borderId="77" xfId="65" applyNumberFormat="1" applyFont="1" applyFill="1" applyBorder="1" applyAlignment="1">
      <alignment horizontal="center" vertical="center" wrapText="1" readingOrder="1"/>
    </xf>
    <xf numFmtId="0" fontId="47" fillId="2" borderId="38" xfId="65" applyNumberFormat="1" applyFont="1" applyFill="1" applyBorder="1" applyAlignment="1">
      <alignment vertical="center" wrapText="1" readingOrder="1"/>
    </xf>
    <xf numFmtId="164" fontId="47" fillId="2" borderId="78" xfId="155" applyFont="1" applyFill="1" applyBorder="1" applyAlignment="1">
      <alignment horizontal="right" vertical="center" wrapText="1" readingOrder="1"/>
    </xf>
    <xf numFmtId="0" fontId="47" fillId="0" borderId="76" xfId="65" applyNumberFormat="1" applyFont="1" applyFill="1" applyBorder="1" applyAlignment="1">
      <alignment vertical="center" wrapText="1" readingOrder="1"/>
    </xf>
    <xf numFmtId="0" fontId="47" fillId="0" borderId="20" xfId="65" applyNumberFormat="1" applyFont="1" applyFill="1" applyBorder="1" applyAlignment="1">
      <alignment vertical="center" wrapText="1" readingOrder="1"/>
    </xf>
    <xf numFmtId="0" fontId="47" fillId="0" borderId="18" xfId="65" applyNumberFormat="1" applyFont="1" applyFill="1" applyBorder="1" applyAlignment="1">
      <alignment vertical="center" wrapText="1" readingOrder="1"/>
    </xf>
    <xf numFmtId="0" fontId="47" fillId="0" borderId="77" xfId="65" applyNumberFormat="1" applyFont="1" applyFill="1" applyBorder="1" applyAlignment="1">
      <alignment vertical="center" wrapText="1" readingOrder="1"/>
    </xf>
    <xf numFmtId="0" fontId="47" fillId="0" borderId="78" xfId="65" applyNumberFormat="1" applyFont="1" applyFill="1" applyBorder="1" applyAlignment="1">
      <alignment vertical="center" wrapText="1" readingOrder="1"/>
    </xf>
    <xf numFmtId="4" fontId="47" fillId="2" borderId="38" xfId="65" applyNumberFormat="1" applyFont="1" applyFill="1" applyBorder="1" applyAlignment="1">
      <alignment horizontal="center" vertical="center" wrapText="1" readingOrder="1"/>
    </xf>
    <xf numFmtId="49" fontId="47" fillId="0" borderId="75" xfId="65" applyNumberFormat="1" applyFont="1" applyFill="1" applyBorder="1" applyAlignment="1">
      <alignment horizontal="center" vertical="center" wrapText="1" readingOrder="1"/>
    </xf>
    <xf numFmtId="49" fontId="47" fillId="0" borderId="0" xfId="65" applyNumberFormat="1" applyFont="1" applyFill="1" applyBorder="1" applyAlignment="1">
      <alignment horizontal="center" vertical="center" wrapText="1" readingOrder="1"/>
    </xf>
    <xf numFmtId="164" fontId="47" fillId="0" borderId="0" xfId="2" applyFont="1" applyFill="1" applyBorder="1" applyAlignment="1">
      <alignment horizontal="center" vertical="center" wrapText="1" readingOrder="1"/>
    </xf>
    <xf numFmtId="0" fontId="51" fillId="0" borderId="33" xfId="65" applyNumberFormat="1" applyFont="1" applyFill="1" applyBorder="1" applyAlignment="1">
      <alignment horizontal="center" vertical="center" wrapText="1" readingOrder="1"/>
    </xf>
    <xf numFmtId="164" fontId="51" fillId="0" borderId="33" xfId="2" applyFont="1" applyFill="1" applyBorder="1" applyAlignment="1">
      <alignment horizontal="center" vertical="center" wrapText="1" readingOrder="1"/>
    </xf>
    <xf numFmtId="49" fontId="47" fillId="0" borderId="79" xfId="65" applyNumberFormat="1" applyFont="1" applyFill="1" applyBorder="1" applyAlignment="1">
      <alignment horizontal="center" vertical="center" wrapText="1" readingOrder="1"/>
    </xf>
    <xf numFmtId="49" fontId="47" fillId="0" borderId="2" xfId="65" applyNumberFormat="1" applyFont="1" applyFill="1" applyBorder="1" applyAlignment="1">
      <alignment horizontal="center" vertical="center" wrapText="1" readingOrder="1"/>
    </xf>
    <xf numFmtId="0" fontId="14"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5" fillId="0" borderId="9" xfId="0"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11" fillId="0" borderId="10"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0" borderId="9" xfId="0" applyNumberFormat="1" applyFont="1" applyFill="1" applyBorder="1" applyAlignment="1">
      <alignment vertical="center" wrapText="1" readingOrder="1"/>
    </xf>
    <xf numFmtId="0" fontId="9" fillId="0" borderId="9" xfId="0" applyNumberFormat="1" applyFont="1" applyFill="1" applyBorder="1" applyAlignment="1">
      <alignment vertical="center" wrapText="1" readingOrder="1"/>
    </xf>
    <xf numFmtId="0" fontId="8" fillId="0" borderId="45" xfId="0"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0" fontId="8" fillId="0" borderId="83" xfId="0" applyFont="1" applyFill="1" applyBorder="1" applyAlignment="1">
      <alignment horizontal="center" vertical="center" wrapText="1"/>
    </xf>
    <xf numFmtId="4" fontId="8" fillId="0" borderId="41" xfId="0" applyNumberFormat="1" applyFont="1" applyFill="1" applyBorder="1" applyAlignment="1">
      <alignment horizontal="center" vertical="center" wrapText="1"/>
    </xf>
    <xf numFmtId="4" fontId="4" fillId="0" borderId="41" xfId="0" applyNumberFormat="1" applyFont="1" applyFill="1" applyBorder="1" applyAlignment="1">
      <alignment horizontal="center" vertical="center" wrapText="1"/>
    </xf>
    <xf numFmtId="4" fontId="8" fillId="0" borderId="40" xfId="0" applyNumberFormat="1" applyFont="1" applyFill="1" applyBorder="1" applyAlignment="1">
      <alignment horizontal="center" vertical="center" wrapText="1"/>
    </xf>
    <xf numFmtId="4" fontId="4" fillId="0" borderId="40" xfId="0" applyNumberFormat="1" applyFont="1" applyFill="1" applyBorder="1" applyAlignment="1">
      <alignment horizontal="center" vertical="center" wrapText="1"/>
    </xf>
    <xf numFmtId="0" fontId="4" fillId="0" borderId="84" xfId="0" applyNumberFormat="1" applyFont="1" applyFill="1" applyBorder="1" applyAlignment="1">
      <alignment horizontal="right" vertical="center" wrapText="1" readingOrder="1"/>
    </xf>
    <xf numFmtId="0" fontId="4" fillId="0" borderId="85" xfId="0" applyNumberFormat="1" applyFont="1" applyFill="1" applyBorder="1" applyAlignment="1">
      <alignment horizontal="right" vertical="center" wrapText="1" readingOrder="1"/>
    </xf>
    <xf numFmtId="4" fontId="10" fillId="0" borderId="10" xfId="0" applyNumberFormat="1" applyFont="1" applyFill="1" applyBorder="1" applyAlignment="1">
      <alignment horizontal="center" vertical="center" wrapText="1"/>
    </xf>
    <xf numFmtId="0" fontId="8" fillId="0" borderId="86" xfId="0" applyFont="1" applyFill="1" applyBorder="1" applyAlignment="1">
      <alignment horizontal="center" vertical="center" wrapText="1"/>
    </xf>
    <xf numFmtId="4" fontId="8" fillId="0" borderId="87" xfId="0" applyNumberFormat="1" applyFont="1" applyFill="1" applyBorder="1" applyAlignment="1">
      <alignment horizontal="center" vertical="center" wrapText="1"/>
    </xf>
    <xf numFmtId="0" fontId="8" fillId="0" borderId="88" xfId="0" applyFont="1" applyFill="1" applyBorder="1" applyAlignment="1">
      <alignment horizontal="center" vertical="center" wrapText="1"/>
    </xf>
    <xf numFmtId="4" fontId="55" fillId="0" borderId="9"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47" fillId="0" borderId="89" xfId="65" applyNumberFormat="1" applyFont="1" applyFill="1" applyBorder="1" applyAlignment="1">
      <alignment horizontal="center" vertical="center" wrapText="1" readingOrder="1"/>
    </xf>
    <xf numFmtId="4" fontId="55" fillId="0" borderId="46"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readingOrder="1"/>
    </xf>
    <xf numFmtId="0" fontId="4" fillId="0" borderId="45" xfId="0" applyNumberFormat="1" applyFont="1" applyFill="1" applyBorder="1" applyAlignment="1">
      <alignment horizontal="center" vertical="center" wrapText="1" readingOrder="1"/>
    </xf>
    <xf numFmtId="0" fontId="8" fillId="0" borderId="9" xfId="0" applyNumberFormat="1" applyFont="1" applyFill="1" applyBorder="1" applyAlignment="1">
      <alignment horizontal="center" vertical="center" wrapText="1"/>
    </xf>
    <xf numFmtId="0" fontId="50" fillId="0" borderId="76" xfId="65" applyNumberFormat="1" applyFont="1" applyFill="1" applyBorder="1" applyAlignment="1">
      <alignment horizontal="center" vertical="center" wrapText="1" readingOrder="1"/>
    </xf>
    <xf numFmtId="4" fontId="56" fillId="0" borderId="9" xfId="0" applyNumberFormat="1" applyFont="1" applyFill="1" applyBorder="1" applyAlignment="1">
      <alignment horizontal="center" vertical="center" wrapText="1"/>
    </xf>
    <xf numFmtId="0" fontId="56" fillId="0" borderId="45" xfId="0" applyFont="1" applyFill="1" applyBorder="1" applyAlignment="1">
      <alignment horizontal="center" vertical="center" wrapText="1"/>
    </xf>
    <xf numFmtId="4" fontId="56"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6" fillId="0" borderId="0" xfId="65" applyNumberFormat="1" applyFont="1" applyFill="1" applyBorder="1" applyAlignment="1">
      <alignment horizontal="center" vertical="center" wrapText="1" readingOrder="1"/>
    </xf>
    <xf numFmtId="4" fontId="6" fillId="0" borderId="0" xfId="65" applyNumberFormat="1" applyFont="1" applyFill="1" applyBorder="1" applyAlignment="1">
      <alignment vertical="center" wrapText="1" readingOrder="1"/>
    </xf>
    <xf numFmtId="164" fontId="47" fillId="0" borderId="2" xfId="2" applyFont="1" applyFill="1" applyBorder="1" applyAlignment="1">
      <alignment horizontal="center" vertical="center" wrapText="1" readingOrder="1"/>
    </xf>
    <xf numFmtId="164" fontId="51" fillId="0" borderId="2" xfId="2" applyFont="1" applyFill="1" applyBorder="1" applyAlignment="1">
      <alignment horizontal="center" vertical="center" wrapText="1" readingOrder="1"/>
    </xf>
    <xf numFmtId="0" fontId="47" fillId="2" borderId="63" xfId="65" applyNumberFormat="1" applyFont="1" applyFill="1" applyBorder="1" applyAlignment="1">
      <alignment vertical="center" wrapText="1" readingOrder="1"/>
    </xf>
    <xf numFmtId="0" fontId="47" fillId="2" borderId="78" xfId="65" applyNumberFormat="1" applyFont="1" applyFill="1" applyBorder="1" applyAlignment="1">
      <alignment horizontal="center" vertical="center" wrapText="1" readingOrder="1"/>
    </xf>
    <xf numFmtId="0" fontId="51" fillId="0" borderId="81" xfId="65" applyNumberFormat="1" applyFont="1" applyFill="1" applyBorder="1" applyAlignment="1">
      <alignment horizontal="center" vertical="center" wrapText="1" readingOrder="1"/>
    </xf>
    <xf numFmtId="164" fontId="47" fillId="2" borderId="2" xfId="2" applyFont="1" applyFill="1" applyBorder="1" applyAlignment="1">
      <alignment horizontal="center" vertical="center" wrapText="1" readingOrder="1"/>
    </xf>
    <xf numFmtId="0" fontId="56" fillId="0" borderId="85" xfId="0" applyFont="1" applyFill="1" applyBorder="1" applyAlignment="1">
      <alignment horizontal="center" vertical="center" wrapText="1"/>
    </xf>
    <xf numFmtId="4" fontId="56" fillId="0" borderId="85" xfId="0" applyNumberFormat="1" applyFont="1" applyFill="1" applyBorder="1" applyAlignment="1">
      <alignment horizontal="center" vertical="center" wrapText="1"/>
    </xf>
    <xf numFmtId="0" fontId="4" fillId="0" borderId="85" xfId="0" applyNumberFormat="1" applyFont="1" applyFill="1" applyBorder="1" applyAlignment="1">
      <alignment vertical="center" wrapText="1" readingOrder="1"/>
    </xf>
    <xf numFmtId="0" fontId="4" fillId="0" borderId="76" xfId="0" applyNumberFormat="1" applyFont="1" applyFill="1" applyBorder="1" applyAlignment="1">
      <alignment horizontal="right" vertical="center" wrapText="1" readingOrder="1"/>
    </xf>
    <xf numFmtId="0" fontId="14" fillId="0" borderId="42" xfId="0"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0" fontId="14" fillId="0" borderId="43" xfId="0" applyFont="1" applyFill="1" applyBorder="1" applyAlignment="1">
      <alignment horizontal="left"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left" vertical="center" wrapText="1"/>
    </xf>
    <xf numFmtId="4" fontId="15" fillId="0" borderId="45" xfId="0" applyNumberFormat="1" applyFont="1" applyFill="1" applyBorder="1" applyAlignment="1">
      <alignment horizontal="center" vertical="center" wrapText="1"/>
    </xf>
    <xf numFmtId="4" fontId="11" fillId="0" borderId="46" xfId="0" applyNumberFormat="1" applyFont="1" applyFill="1" applyBorder="1" applyAlignment="1">
      <alignment horizontal="center" vertical="center" wrapText="1"/>
    </xf>
    <xf numFmtId="0" fontId="7" fillId="0" borderId="44" xfId="0" applyFont="1" applyFill="1" applyBorder="1" applyAlignment="1">
      <alignment horizontal="left" vertical="center" wrapText="1"/>
    </xf>
    <xf numFmtId="10" fontId="22" fillId="3" borderId="0" xfId="4" applyNumberFormat="1" applyFont="1" applyFill="1" applyBorder="1" applyAlignment="1">
      <alignment vertical="top" wrapText="1"/>
    </xf>
    <xf numFmtId="0" fontId="4" fillId="0" borderId="0" xfId="4" applyBorder="1" applyAlignment="1">
      <alignment vertical="center"/>
    </xf>
    <xf numFmtId="0" fontId="5" fillId="0" borderId="0" xfId="4" applyFont="1" applyBorder="1" applyAlignment="1">
      <alignment vertical="center"/>
    </xf>
    <xf numFmtId="9" fontId="4" fillId="3" borderId="0" xfId="1" applyFill="1"/>
    <xf numFmtId="2" fontId="7" fillId="0" borderId="45" xfId="2" applyNumberFormat="1" applyFont="1" applyFill="1" applyBorder="1" applyAlignment="1">
      <alignment horizontal="center" vertical="center" wrapText="1"/>
    </xf>
    <xf numFmtId="49" fontId="7" fillId="0" borderId="41" xfId="0" applyNumberFormat="1" applyFont="1" applyBorder="1" applyAlignment="1">
      <alignment horizontal="center" vertical="center" wrapText="1"/>
    </xf>
    <xf numFmtId="0" fontId="7" fillId="0" borderId="0" xfId="0" applyFont="1" applyBorder="1" applyAlignment="1">
      <alignment horizontal="left" vertical="center" wrapText="1"/>
    </xf>
    <xf numFmtId="2" fontId="15" fillId="0" borderId="45" xfId="2" applyNumberFormat="1" applyFont="1" applyFill="1" applyBorder="1" applyAlignment="1">
      <alignment horizontal="center" vertical="center" wrapText="1"/>
    </xf>
    <xf numFmtId="0" fontId="47" fillId="0" borderId="76" xfId="65" applyNumberFormat="1" applyFont="1" applyFill="1" applyBorder="1" applyAlignment="1">
      <alignment horizontal="center" vertical="center" wrapText="1" readingOrder="1"/>
    </xf>
    <xf numFmtId="0" fontId="47" fillId="0" borderId="0" xfId="65" applyNumberFormat="1" applyFont="1" applyFill="1" applyBorder="1" applyAlignment="1">
      <alignment horizontal="center" vertical="center" wrapText="1" readingOrder="1"/>
    </xf>
    <xf numFmtId="0" fontId="47" fillId="0" borderId="0" xfId="65" applyNumberFormat="1" applyFont="1" applyFill="1" applyBorder="1" applyAlignment="1">
      <alignment horizontal="left" vertical="center" wrapText="1" readingOrder="1"/>
    </xf>
    <xf numFmtId="0" fontId="47" fillId="0" borderId="18" xfId="65" applyNumberFormat="1" applyFont="1" applyFill="1" applyBorder="1" applyAlignment="1">
      <alignment horizontal="center" vertical="center" wrapText="1" readingOrder="1"/>
    </xf>
    <xf numFmtId="0" fontId="47" fillId="0" borderId="63" xfId="65" applyNumberFormat="1" applyFont="1" applyFill="1" applyBorder="1" applyAlignment="1">
      <alignment horizontal="center" vertical="center" wrapText="1" readingOrder="1"/>
    </xf>
    <xf numFmtId="0" fontId="4" fillId="0" borderId="9" xfId="65" applyNumberFormat="1" applyFont="1" applyFill="1" applyBorder="1" applyAlignment="1">
      <alignment horizontal="center" vertical="center" wrapText="1" readingOrder="1"/>
    </xf>
    <xf numFmtId="164" fontId="4" fillId="0" borderId="9" xfId="2" applyFont="1" applyFill="1" applyBorder="1" applyAlignment="1">
      <alignment horizontal="center" vertical="center" wrapText="1" readingOrder="1"/>
    </xf>
    <xf numFmtId="0" fontId="4" fillId="0" borderId="40" xfId="65" applyNumberFormat="1" applyFont="1" applyFill="1" applyBorder="1" applyAlignment="1">
      <alignment horizontal="center" vertical="center" wrapText="1" readingOrder="1"/>
    </xf>
    <xf numFmtId="164" fontId="6" fillId="0" borderId="40" xfId="2" applyFont="1" applyFill="1" applyBorder="1" applyAlignment="1">
      <alignment horizontal="center" vertical="center" wrapText="1" readingOrder="1"/>
    </xf>
    <xf numFmtId="0" fontId="47" fillId="0" borderId="90" xfId="65" applyNumberFormat="1" applyFont="1" applyFill="1" applyBorder="1" applyAlignment="1">
      <alignment vertical="center" wrapText="1" readingOrder="1"/>
    </xf>
    <xf numFmtId="4" fontId="55" fillId="0" borderId="90" xfId="0" applyNumberFormat="1" applyFont="1" applyFill="1" applyBorder="1" applyAlignment="1">
      <alignment horizontal="center" vertical="center" wrapText="1"/>
    </xf>
    <xf numFmtId="4" fontId="4" fillId="0" borderId="89" xfId="0" applyNumberFormat="1" applyFont="1" applyFill="1" applyBorder="1" applyAlignment="1">
      <alignment horizontal="center" vertical="center" wrapText="1"/>
    </xf>
    <xf numFmtId="0" fontId="47" fillId="0" borderId="62" xfId="65" applyNumberFormat="1" applyFont="1" applyFill="1" applyBorder="1" applyAlignment="1">
      <alignment horizontal="center" vertical="center" wrapText="1" readingOrder="1"/>
    </xf>
    <xf numFmtId="0" fontId="47" fillId="0" borderId="84" xfId="65" applyNumberFormat="1" applyFont="1" applyFill="1" applyBorder="1" applyAlignment="1">
      <alignment vertical="center" wrapText="1" readingOrder="1"/>
    </xf>
    <xf numFmtId="0" fontId="47" fillId="0" borderId="87" xfId="65" applyNumberFormat="1" applyFont="1" applyFill="1" applyBorder="1" applyAlignment="1">
      <alignment vertical="center" wrapText="1" readingOrder="1"/>
    </xf>
    <xf numFmtId="0" fontId="47" fillId="0" borderId="85" xfId="65" applyNumberFormat="1" applyFont="1" applyFill="1" applyBorder="1" applyAlignment="1">
      <alignment vertical="center" wrapText="1" readingOrder="1"/>
    </xf>
    <xf numFmtId="0" fontId="47" fillId="0" borderId="9" xfId="65" applyNumberFormat="1" applyFont="1" applyFill="1" applyBorder="1" applyAlignment="1">
      <alignment vertical="center" wrapText="1" readingOrder="1"/>
    </xf>
    <xf numFmtId="0" fontId="47" fillId="0" borderId="93" xfId="65" applyNumberFormat="1" applyFont="1" applyFill="1" applyBorder="1" applyAlignment="1">
      <alignment vertical="center" wrapText="1" readingOrder="1"/>
    </xf>
    <xf numFmtId="49" fontId="47" fillId="0" borderId="37" xfId="65" applyNumberFormat="1" applyFont="1" applyFill="1" applyBorder="1" applyAlignment="1">
      <alignment horizontal="center" vertical="center" wrapText="1" readingOrder="1"/>
    </xf>
    <xf numFmtId="49" fontId="47" fillId="0" borderId="38" xfId="65" applyNumberFormat="1" applyFont="1" applyFill="1" applyBorder="1" applyAlignment="1">
      <alignment horizontal="center" vertical="center" wrapText="1" readingOrder="1"/>
    </xf>
    <xf numFmtId="0" fontId="47" fillId="0" borderId="95" xfId="65" applyNumberFormat="1" applyFont="1" applyFill="1" applyBorder="1" applyAlignment="1">
      <alignment vertical="center" wrapText="1" readingOrder="1"/>
    </xf>
    <xf numFmtId="0" fontId="47" fillId="0" borderId="96" xfId="65" applyNumberFormat="1" applyFont="1" applyFill="1" applyBorder="1" applyAlignment="1">
      <alignment vertical="center" wrapText="1" readingOrder="1"/>
    </xf>
    <xf numFmtId="0" fontId="47" fillId="0" borderId="97" xfId="65" applyNumberFormat="1" applyFont="1" applyFill="1" applyBorder="1" applyAlignment="1">
      <alignment vertical="center" wrapText="1" readingOrder="1"/>
    </xf>
    <xf numFmtId="0" fontId="51" fillId="0" borderId="94" xfId="65" applyNumberFormat="1" applyFont="1" applyFill="1" applyBorder="1" applyAlignment="1">
      <alignment vertical="center" wrapText="1" readingOrder="1"/>
    </xf>
    <xf numFmtId="0" fontId="47" fillId="0" borderId="98" xfId="65" applyNumberFormat="1" applyFont="1" applyFill="1" applyBorder="1" applyAlignment="1">
      <alignment vertical="center" wrapText="1" readingOrder="1"/>
    </xf>
    <xf numFmtId="0" fontId="47" fillId="0" borderId="99" xfId="65" applyNumberFormat="1" applyFont="1" applyFill="1" applyBorder="1" applyAlignment="1">
      <alignment vertical="center" wrapText="1" readingOrder="1"/>
    </xf>
    <xf numFmtId="49" fontId="47" fillId="0" borderId="36" xfId="65" applyNumberFormat="1" applyFont="1" applyFill="1" applyBorder="1" applyAlignment="1">
      <alignment horizontal="center" vertical="center" wrapText="1" readingOrder="1"/>
    </xf>
    <xf numFmtId="164" fontId="47" fillId="0" borderId="19" xfId="2" applyFont="1" applyFill="1" applyBorder="1" applyAlignment="1">
      <alignment horizontal="center" vertical="center" wrapText="1" readingOrder="1"/>
    </xf>
    <xf numFmtId="0" fontId="47" fillId="0" borderId="36" xfId="65" applyNumberFormat="1" applyFont="1" applyFill="1" applyBorder="1" applyAlignment="1">
      <alignment vertical="center" wrapText="1" readingOrder="1"/>
    </xf>
    <xf numFmtId="0" fontId="51" fillId="0" borderId="11" xfId="65" applyNumberFormat="1" applyFont="1" applyFill="1" applyBorder="1" applyAlignment="1">
      <alignment vertical="center" wrapText="1" readingOrder="1"/>
    </xf>
    <xf numFmtId="0" fontId="4" fillId="0" borderId="84" xfId="65" applyNumberFormat="1" applyFont="1" applyFill="1" applyBorder="1" applyAlignment="1">
      <alignment horizontal="center" vertical="center" wrapText="1" readingOrder="1"/>
    </xf>
    <xf numFmtId="0" fontId="47" fillId="0" borderId="87" xfId="65" applyNumberFormat="1" applyFont="1" applyFill="1" applyBorder="1" applyAlignment="1">
      <alignment horizontal="center" vertical="center" wrapText="1" readingOrder="1"/>
    </xf>
    <xf numFmtId="164" fontId="47" fillId="0" borderId="91" xfId="2" applyFont="1" applyFill="1" applyBorder="1" applyAlignment="1">
      <alignment horizontal="center" vertical="center" wrapText="1" readingOrder="1"/>
    </xf>
    <xf numFmtId="0" fontId="4" fillId="0" borderId="85" xfId="65" applyNumberFormat="1" applyFont="1" applyFill="1" applyBorder="1" applyAlignment="1">
      <alignment horizontal="center" vertical="center" wrapText="1" readingOrder="1"/>
    </xf>
    <xf numFmtId="0" fontId="47" fillId="0" borderId="9" xfId="65" applyNumberFormat="1" applyFont="1" applyFill="1" applyBorder="1" applyAlignment="1">
      <alignment horizontal="center" vertical="center" wrapText="1" readingOrder="1"/>
    </xf>
    <xf numFmtId="164" fontId="47" fillId="0" borderId="92" xfId="2" applyFont="1" applyFill="1" applyBorder="1" applyAlignment="1">
      <alignment horizontal="center" vertical="center" wrapText="1" readingOrder="1"/>
    </xf>
    <xf numFmtId="0" fontId="4" fillId="0" borderId="99" xfId="65" applyNumberFormat="1" applyFont="1" applyFill="1" applyBorder="1" applyAlignment="1">
      <alignment horizontal="center" vertical="center" wrapText="1" readingOrder="1"/>
    </xf>
    <xf numFmtId="0" fontId="47" fillId="0" borderId="11" xfId="65" applyNumberFormat="1" applyFont="1" applyFill="1" applyBorder="1" applyAlignment="1">
      <alignment horizontal="center" vertical="center" wrapText="1" readingOrder="1"/>
    </xf>
    <xf numFmtId="164" fontId="47" fillId="0" borderId="100" xfId="2" applyFont="1" applyFill="1" applyBorder="1" applyAlignment="1">
      <alignment horizontal="center" vertical="center" wrapText="1" readingOrder="1"/>
    </xf>
    <xf numFmtId="164" fontId="47" fillId="0" borderId="63" xfId="65" applyNumberFormat="1" applyFont="1" applyFill="1" applyBorder="1" applyAlignment="1">
      <alignment horizontal="center" vertical="center" wrapText="1" readingOrder="1"/>
    </xf>
    <xf numFmtId="0" fontId="13" fillId="0" borderId="5" xfId="0" applyFont="1" applyFill="1" applyBorder="1" applyAlignment="1">
      <alignment horizontal="center" vertical="center"/>
    </xf>
    <xf numFmtId="164" fontId="7" fillId="0" borderId="9" xfId="2" applyFont="1" applyFill="1" applyBorder="1" applyAlignment="1">
      <alignment horizontal="center" vertical="center" wrapText="1"/>
    </xf>
    <xf numFmtId="0" fontId="7" fillId="0" borderId="48" xfId="0" applyFont="1" applyFill="1" applyBorder="1" applyAlignment="1">
      <alignment horizontal="left" vertical="center" wrapText="1"/>
    </xf>
    <xf numFmtId="0" fontId="4" fillId="0" borderId="101" xfId="0" applyNumberFormat="1" applyFont="1" applyFill="1" applyBorder="1" applyAlignment="1">
      <alignment horizontal="right" vertical="center" wrapText="1" readingOrder="1"/>
    </xf>
    <xf numFmtId="4" fontId="56" fillId="0" borderId="44" xfId="0" applyNumberFormat="1" applyFont="1" applyFill="1" applyBorder="1" applyAlignment="1">
      <alignment horizontal="center" vertical="center" wrapText="1"/>
    </xf>
    <xf numFmtId="4" fontId="4" fillId="0" borderId="44" xfId="0" applyNumberFormat="1" applyFont="1" applyFill="1" applyBorder="1" applyAlignment="1">
      <alignment horizontal="center" vertical="center" wrapText="1"/>
    </xf>
    <xf numFmtId="4" fontId="6" fillId="0" borderId="46" xfId="0" applyNumberFormat="1" applyFont="1" applyFill="1" applyBorder="1" applyAlignment="1">
      <alignment horizontal="center" vertical="center" wrapText="1"/>
    </xf>
    <xf numFmtId="0" fontId="47" fillId="0" borderId="76" xfId="65" applyNumberFormat="1" applyFont="1" applyFill="1" applyBorder="1" applyAlignment="1">
      <alignment horizontal="center" vertical="center" wrapText="1" readingOrder="1"/>
    </xf>
    <xf numFmtId="2" fontId="47" fillId="0" borderId="0" xfId="2" applyNumberFormat="1" applyFont="1" applyFill="1" applyBorder="1" applyAlignment="1">
      <alignment horizontal="center" vertical="center" wrapText="1" readingOrder="1"/>
    </xf>
    <xf numFmtId="4" fontId="60" fillId="0" borderId="9" xfId="0" applyNumberFormat="1" applyFont="1" applyFill="1" applyBorder="1" applyAlignment="1">
      <alignment horizontal="center" vertical="center" wrapText="1" readingOrder="1"/>
    </xf>
    <xf numFmtId="4" fontId="60" fillId="0" borderId="9" xfId="0" applyNumberFormat="1" applyFont="1" applyBorder="1" applyAlignment="1">
      <alignment horizontal="center" vertical="center" wrapText="1" readingOrder="1"/>
    </xf>
    <xf numFmtId="4" fontId="60" fillId="0" borderId="40" xfId="0" applyNumberFormat="1" applyFont="1" applyBorder="1" applyAlignment="1">
      <alignment horizontal="center" vertical="center" wrapText="1" readingOrder="1"/>
    </xf>
    <xf numFmtId="4" fontId="5" fillId="0" borderId="9" xfId="2" applyNumberFormat="1" applyFont="1" applyFill="1" applyBorder="1" applyAlignment="1">
      <alignment horizontal="center" vertical="center" readingOrder="1"/>
    </xf>
    <xf numFmtId="4" fontId="5" fillId="0" borderId="41" xfId="0" applyNumberFormat="1" applyFont="1" applyBorder="1" applyAlignment="1">
      <alignment horizontal="center" vertical="center" wrapText="1" readingOrder="1"/>
    </xf>
    <xf numFmtId="4" fontId="5" fillId="0" borderId="9" xfId="0" applyNumberFormat="1" applyFont="1" applyFill="1" applyBorder="1" applyAlignment="1">
      <alignment horizontal="center" vertical="center" wrapText="1" readingOrder="1"/>
    </xf>
    <xf numFmtId="4" fontId="5" fillId="0" borderId="9" xfId="0" applyNumberFormat="1" applyFont="1" applyBorder="1" applyAlignment="1">
      <alignment horizontal="center" vertical="center" wrapText="1" readingOrder="1"/>
    </xf>
    <xf numFmtId="4" fontId="5" fillId="0" borderId="9" xfId="3" applyNumberFormat="1" applyFont="1" applyFill="1" applyBorder="1" applyAlignment="1">
      <alignment horizontal="center" vertical="center" wrapText="1" readingOrder="1"/>
    </xf>
    <xf numFmtId="4" fontId="5" fillId="0" borderId="9" xfId="2" applyNumberFormat="1" applyFont="1" applyFill="1" applyBorder="1" applyAlignment="1">
      <alignment horizontal="center" vertical="center" wrapText="1" readingOrder="1"/>
    </xf>
    <xf numFmtId="4" fontId="5" fillId="0" borderId="40" xfId="0" applyNumberFormat="1" applyFont="1" applyBorder="1" applyAlignment="1">
      <alignment horizontal="center" vertical="center" wrapText="1" readingOrder="1"/>
    </xf>
    <xf numFmtId="4" fontId="5" fillId="0" borderId="9" xfId="0" applyNumberFormat="1" applyFont="1" applyBorder="1" applyAlignment="1">
      <alignment horizontal="center" vertical="center" readingOrder="1"/>
    </xf>
    <xf numFmtId="0" fontId="8" fillId="0" borderId="0" xfId="0" applyFont="1" applyAlignment="1">
      <alignment horizontal="center"/>
    </xf>
    <xf numFmtId="0" fontId="13" fillId="0" borderId="36" xfId="0" applyFont="1" applyFill="1" applyBorder="1" applyAlignment="1">
      <alignment horizontal="center" vertical="center" wrapText="1"/>
    </xf>
    <xf numFmtId="0" fontId="8" fillId="0" borderId="36" xfId="0" applyFont="1" applyFill="1" applyBorder="1" applyAlignment="1">
      <alignment horizontal="center"/>
    </xf>
    <xf numFmtId="0" fontId="8" fillId="0" borderId="0" xfId="0" applyFont="1" applyBorder="1" applyAlignment="1">
      <alignment horizontal="center" vertical="center"/>
    </xf>
    <xf numFmtId="0" fontId="7" fillId="0" borderId="37" xfId="0" applyFont="1" applyBorder="1" applyAlignment="1">
      <alignment horizontal="center" vertical="center"/>
    </xf>
    <xf numFmtId="0" fontId="15" fillId="0" borderId="37" xfId="0" applyFont="1" applyBorder="1" applyAlignment="1">
      <alignment horizontal="center" vertical="center"/>
    </xf>
    <xf numFmtId="0" fontId="15" fillId="0" borderId="0" xfId="0" applyFont="1" applyBorder="1" applyAlignment="1">
      <alignment horizontal="center" vertical="center"/>
    </xf>
    <xf numFmtId="0" fontId="8" fillId="0" borderId="38" xfId="0" applyFont="1" applyBorder="1" applyAlignment="1">
      <alignment horizontal="center" vertical="center"/>
    </xf>
    <xf numFmtId="0" fontId="12" fillId="0" borderId="0" xfId="0" applyFont="1" applyFill="1" applyBorder="1" applyAlignment="1">
      <alignment horizontal="center"/>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14" fontId="13" fillId="0" borderId="22" xfId="0" applyNumberFormat="1"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2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7" fillId="0" borderId="0" xfId="0" applyFont="1" applyBorder="1" applyAlignment="1">
      <alignment horizontal="center" vertical="center"/>
    </xf>
    <xf numFmtId="0" fontId="13" fillId="0" borderId="28" xfId="0" applyFont="1" applyFill="1" applyBorder="1" applyAlignment="1">
      <alignment horizontal="left" vertical="center"/>
    </xf>
    <xf numFmtId="0" fontId="13" fillId="0" borderId="5"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9"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24" fillId="0" borderId="2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29" xfId="0" applyFont="1" applyFill="1" applyBorder="1" applyAlignment="1">
      <alignment horizontal="left" vertical="center"/>
    </xf>
    <xf numFmtId="0" fontId="14" fillId="0" borderId="16" xfId="0" applyFont="1" applyBorder="1" applyAlignment="1">
      <alignment horizontal="right" vertical="center" wrapText="1"/>
    </xf>
    <xf numFmtId="0" fontId="14" fillId="0" borderId="6" xfId="0" applyFont="1" applyBorder="1" applyAlignment="1">
      <alignment horizontal="right" vertical="center" wrapText="1"/>
    </xf>
    <xf numFmtId="0" fontId="14" fillId="0" borderId="17" xfId="0" applyFont="1" applyBorder="1" applyAlignment="1">
      <alignment horizontal="right" vertical="center" wrapText="1"/>
    </xf>
    <xf numFmtId="0" fontId="47" fillId="0" borderId="22" xfId="65" applyNumberFormat="1" applyFont="1" applyFill="1" applyBorder="1" applyAlignment="1">
      <alignment vertical="center" wrapText="1" readingOrder="1"/>
    </xf>
    <xf numFmtId="0" fontId="47" fillId="0" borderId="75" xfId="65" applyNumberFormat="1" applyFont="1" applyFill="1" applyBorder="1" applyAlignment="1">
      <alignment vertical="center" wrapText="1" readingOrder="1"/>
    </xf>
    <xf numFmtId="0" fontId="47" fillId="0" borderId="76" xfId="65" applyNumberFormat="1" applyFont="1" applyFill="1" applyBorder="1" applyAlignment="1">
      <alignment horizontal="left" vertical="center" wrapText="1" readingOrder="1"/>
    </xf>
    <xf numFmtId="0" fontId="47" fillId="0" borderId="0" xfId="65" applyNumberFormat="1" applyFont="1" applyFill="1" applyBorder="1" applyAlignment="1">
      <alignment horizontal="left" vertical="center" wrapText="1" readingOrder="1"/>
    </xf>
    <xf numFmtId="0" fontId="51" fillId="0" borderId="77" xfId="65" applyNumberFormat="1" applyFont="1" applyFill="1" applyBorder="1" applyAlignment="1">
      <alignment horizontal="left" vertical="center" wrapText="1" readingOrder="1"/>
    </xf>
    <xf numFmtId="0" fontId="51" fillId="0" borderId="38" xfId="65" applyNumberFormat="1" applyFont="1" applyFill="1" applyBorder="1" applyAlignment="1">
      <alignment horizontal="left" vertical="center" wrapText="1" readingOrder="1"/>
    </xf>
    <xf numFmtId="4" fontId="47" fillId="0" borderId="20" xfId="65" applyNumberFormat="1" applyFont="1" applyFill="1" applyBorder="1" applyAlignment="1">
      <alignment horizontal="center" vertical="center" wrapText="1" readingOrder="1"/>
    </xf>
    <xf numFmtId="0" fontId="47" fillId="0" borderId="37" xfId="65" applyNumberFormat="1" applyFont="1" applyFill="1" applyBorder="1" applyAlignment="1">
      <alignment horizontal="center" vertical="center" wrapText="1" readingOrder="1"/>
    </xf>
    <xf numFmtId="0" fontId="47" fillId="0" borderId="18" xfId="65" applyNumberFormat="1" applyFont="1" applyFill="1" applyBorder="1" applyAlignment="1">
      <alignment horizontal="center" vertical="center" wrapText="1" readingOrder="1"/>
    </xf>
    <xf numFmtId="0" fontId="47" fillId="0" borderId="76" xfId="65" applyNumberFormat="1" applyFont="1" applyFill="1" applyBorder="1" applyAlignment="1">
      <alignment horizontal="center" vertical="center" wrapText="1" readingOrder="1"/>
    </xf>
    <xf numFmtId="0" fontId="47" fillId="0" borderId="0" xfId="65" applyNumberFormat="1" applyFont="1" applyFill="1" applyBorder="1" applyAlignment="1">
      <alignment horizontal="center" vertical="center" wrapText="1" readingOrder="1"/>
    </xf>
    <xf numFmtId="0" fontId="47" fillId="0" borderId="63" xfId="65" applyNumberFormat="1" applyFont="1" applyFill="1" applyBorder="1" applyAlignment="1">
      <alignment horizontal="center" vertical="center" wrapText="1" readingOrder="1"/>
    </xf>
    <xf numFmtId="0" fontId="47" fillId="0" borderId="21" xfId="65" applyNumberFormat="1" applyFont="1" applyFill="1" applyBorder="1" applyAlignment="1">
      <alignment horizontal="center" vertical="center" wrapText="1" readingOrder="1"/>
    </xf>
    <xf numFmtId="0" fontId="47" fillId="0" borderId="36" xfId="65" applyNumberFormat="1" applyFont="1" applyFill="1" applyBorder="1" applyAlignment="1">
      <alignment horizontal="center" vertical="center" wrapText="1" readingOrder="1"/>
    </xf>
    <xf numFmtId="0" fontId="47" fillId="0" borderId="19" xfId="65" applyNumberFormat="1" applyFont="1" applyFill="1" applyBorder="1" applyAlignment="1">
      <alignment horizontal="center" vertical="center" wrapText="1" readingOrder="1"/>
    </xf>
    <xf numFmtId="164" fontId="47" fillId="3" borderId="79" xfId="2" applyFont="1" applyFill="1" applyBorder="1" applyAlignment="1">
      <alignment horizontal="center" vertical="center" readingOrder="1"/>
    </xf>
    <xf numFmtId="164" fontId="47" fillId="3" borderId="75" xfId="2" applyFont="1" applyFill="1" applyBorder="1" applyAlignment="1">
      <alignment horizontal="center" vertical="center" readingOrder="1"/>
    </xf>
    <xf numFmtId="0" fontId="52" fillId="0" borderId="79" xfId="65" applyNumberFormat="1" applyFont="1" applyFill="1" applyBorder="1" applyAlignment="1">
      <alignment horizontal="center" vertical="center" wrapText="1" readingOrder="1"/>
    </xf>
    <xf numFmtId="0" fontId="52" fillId="0" borderId="62" xfId="65" applyNumberFormat="1" applyFont="1" applyFill="1" applyBorder="1" applyAlignment="1">
      <alignment horizontal="center" vertical="center" wrapText="1" readingOrder="1"/>
    </xf>
    <xf numFmtId="0" fontId="52" fillId="0" borderId="75" xfId="65" applyNumberFormat="1" applyFont="1" applyFill="1" applyBorder="1" applyAlignment="1">
      <alignment horizontal="center" vertical="center" wrapText="1" readingOrder="1"/>
    </xf>
    <xf numFmtId="0" fontId="52" fillId="0" borderId="20" xfId="65" applyNumberFormat="1" applyFont="1" applyFill="1" applyBorder="1" applyAlignment="1">
      <alignment horizontal="left" vertical="center" wrapText="1" readingOrder="1"/>
    </xf>
    <xf numFmtId="0" fontId="52" fillId="0" borderId="37" xfId="65" applyNumberFormat="1" applyFont="1" applyFill="1" applyBorder="1" applyAlignment="1">
      <alignment horizontal="left" vertical="center" wrapText="1" readingOrder="1"/>
    </xf>
    <xf numFmtId="0" fontId="52" fillId="0" borderId="18" xfId="65" applyNumberFormat="1" applyFont="1" applyFill="1" applyBorder="1" applyAlignment="1">
      <alignment horizontal="left" vertical="center" wrapText="1" readingOrder="1"/>
    </xf>
    <xf numFmtId="0" fontId="52" fillId="0" borderId="76" xfId="65" applyNumberFormat="1" applyFont="1" applyFill="1" applyBorder="1" applyAlignment="1">
      <alignment horizontal="left" vertical="center" wrapText="1" readingOrder="1"/>
    </xf>
    <xf numFmtId="0" fontId="52" fillId="0" borderId="0" xfId="65" applyNumberFormat="1" applyFont="1" applyFill="1" applyBorder="1" applyAlignment="1">
      <alignment horizontal="left" vertical="center" wrapText="1" readingOrder="1"/>
    </xf>
    <xf numFmtId="0" fontId="52" fillId="0" borderId="63" xfId="65" applyNumberFormat="1" applyFont="1" applyFill="1" applyBorder="1" applyAlignment="1">
      <alignment horizontal="left" vertical="center" wrapText="1" readingOrder="1"/>
    </xf>
    <xf numFmtId="0" fontId="52" fillId="0" borderId="77" xfId="65" applyNumberFormat="1" applyFont="1" applyFill="1" applyBorder="1" applyAlignment="1">
      <alignment horizontal="left" vertical="center" wrapText="1" readingOrder="1"/>
    </xf>
    <xf numFmtId="0" fontId="52" fillId="0" borderId="38" xfId="65" applyNumberFormat="1" applyFont="1" applyFill="1" applyBorder="1" applyAlignment="1">
      <alignment horizontal="left" vertical="center" wrapText="1" readingOrder="1"/>
    </xf>
    <xf numFmtId="0" fontId="52" fillId="0" borderId="78" xfId="65" applyNumberFormat="1" applyFont="1" applyFill="1" applyBorder="1" applyAlignment="1">
      <alignment horizontal="left" vertical="center" wrapText="1" readingOrder="1"/>
    </xf>
    <xf numFmtId="0" fontId="52" fillId="0" borderId="22" xfId="65" applyNumberFormat="1" applyFont="1" applyFill="1" applyBorder="1" applyAlignment="1">
      <alignment horizontal="center" vertical="center" wrapText="1" readingOrder="1"/>
    </xf>
    <xf numFmtId="164" fontId="52" fillId="3" borderId="22" xfId="2" applyFont="1" applyFill="1" applyBorder="1" applyAlignment="1" applyProtection="1">
      <alignment horizontal="center" vertical="center" wrapText="1" readingOrder="1"/>
      <protection locked="0"/>
    </xf>
    <xf numFmtId="0" fontId="52" fillId="0" borderId="20" xfId="65" applyNumberFormat="1" applyFont="1" applyFill="1" applyBorder="1" applyAlignment="1">
      <alignment horizontal="center" vertical="center" wrapText="1" readingOrder="1"/>
    </xf>
    <xf numFmtId="0" fontId="52" fillId="0" borderId="37" xfId="65" applyNumberFormat="1" applyFont="1" applyFill="1" applyBorder="1" applyAlignment="1">
      <alignment horizontal="center" vertical="center" wrapText="1" readingOrder="1"/>
    </xf>
    <xf numFmtId="0" fontId="52" fillId="0" borderId="18" xfId="65" applyNumberFormat="1" applyFont="1" applyFill="1" applyBorder="1" applyAlignment="1">
      <alignment horizontal="center" vertical="center" wrapText="1" readingOrder="1"/>
    </xf>
    <xf numFmtId="0" fontId="51" fillId="0" borderId="2" xfId="65" applyNumberFormat="1" applyFont="1" applyFill="1" applyBorder="1" applyAlignment="1">
      <alignment vertical="center" wrapText="1" readingOrder="1"/>
    </xf>
    <xf numFmtId="0" fontId="51" fillId="0" borderId="81" xfId="65" applyNumberFormat="1" applyFont="1" applyFill="1" applyBorder="1" applyAlignment="1">
      <alignment vertical="center" wrapText="1" readingOrder="1"/>
    </xf>
    <xf numFmtId="0" fontId="51" fillId="0" borderId="6" xfId="65" applyNumberFormat="1" applyFont="1" applyFill="1" applyBorder="1" applyAlignment="1">
      <alignment vertical="center" wrapText="1" readingOrder="1"/>
    </xf>
    <xf numFmtId="0" fontId="51" fillId="0" borderId="82" xfId="65" applyNumberFormat="1" applyFont="1" applyFill="1" applyBorder="1" applyAlignment="1">
      <alignment vertical="center" wrapText="1" readingOrder="1"/>
    </xf>
    <xf numFmtId="0" fontId="47" fillId="2" borderId="76" xfId="65" applyNumberFormat="1" applyFont="1" applyFill="1" applyBorder="1" applyAlignment="1">
      <alignment horizontal="left" vertical="center" wrapText="1" readingOrder="1"/>
    </xf>
    <xf numFmtId="0" fontId="47" fillId="2" borderId="0" xfId="65" applyNumberFormat="1" applyFont="1" applyFill="1" applyBorder="1" applyAlignment="1">
      <alignment horizontal="left" vertical="center" wrapText="1" readingOrder="1"/>
    </xf>
    <xf numFmtId="0" fontId="51" fillId="0" borderId="33" xfId="65" applyNumberFormat="1" applyFont="1" applyFill="1" applyBorder="1" applyAlignment="1">
      <alignment vertical="center" wrapText="1" readingOrder="1"/>
    </xf>
    <xf numFmtId="0" fontId="47" fillId="0" borderId="63" xfId="65" applyNumberFormat="1" applyFont="1" applyFill="1" applyBorder="1" applyAlignment="1">
      <alignment horizontal="left" vertical="center" wrapText="1" readingOrder="1"/>
    </xf>
    <xf numFmtId="0" fontId="51" fillId="0" borderId="0" xfId="65" applyNumberFormat="1" applyFont="1" applyFill="1" applyBorder="1" applyAlignment="1">
      <alignment horizontal="left" vertical="center" wrapText="1" readingOrder="1"/>
    </xf>
    <xf numFmtId="0" fontId="53" fillId="0" borderId="0" xfId="65" applyNumberFormat="1" applyFont="1" applyFill="1" applyBorder="1" applyAlignment="1">
      <alignment horizontal="left" vertical="center" wrapText="1" readingOrder="1"/>
    </xf>
    <xf numFmtId="0" fontId="47" fillId="0" borderId="76" xfId="65" applyNumberFormat="1" applyFont="1" applyFill="1" applyBorder="1" applyAlignment="1">
      <alignment horizontal="right" vertical="center" wrapText="1" readingOrder="1"/>
    </xf>
    <xf numFmtId="0" fontId="47" fillId="0" borderId="0" xfId="65" applyNumberFormat="1" applyFont="1" applyFill="1" applyBorder="1" applyAlignment="1">
      <alignment horizontal="right" vertical="center" wrapText="1" readingOrder="1"/>
    </xf>
    <xf numFmtId="0" fontId="51" fillId="0" borderId="1" xfId="65" applyNumberFormat="1" applyFont="1" applyFill="1" applyBorder="1" applyAlignment="1">
      <alignment vertical="center" wrapText="1" readingOrder="1"/>
    </xf>
    <xf numFmtId="0" fontId="51" fillId="0" borderId="3" xfId="65" applyNumberFormat="1" applyFont="1" applyFill="1" applyBorder="1" applyAlignment="1">
      <alignment vertical="center" wrapText="1" readingOrder="1"/>
    </xf>
    <xf numFmtId="0" fontId="47" fillId="0" borderId="23" xfId="65" applyNumberFormat="1" applyFont="1" applyFill="1" applyBorder="1" applyAlignment="1">
      <alignment horizontal="left" vertical="center" wrapText="1" readingOrder="1"/>
    </xf>
    <xf numFmtId="0" fontId="47" fillId="0" borderId="5" xfId="65" applyNumberFormat="1" applyFont="1" applyFill="1" applyBorder="1" applyAlignment="1">
      <alignment horizontal="left" vertical="center" wrapText="1" readingOrder="1"/>
    </xf>
    <xf numFmtId="0" fontId="47" fillId="0" borderId="29" xfId="65" applyNumberFormat="1" applyFont="1" applyFill="1" applyBorder="1" applyAlignment="1">
      <alignment horizontal="left" vertical="center" wrapText="1" readingOrder="1"/>
    </xf>
    <xf numFmtId="0" fontId="47" fillId="2" borderId="23" xfId="65" applyNumberFormat="1" applyFont="1" applyFill="1" applyBorder="1" applyAlignment="1">
      <alignment vertical="center" wrapText="1" readingOrder="1"/>
    </xf>
    <xf numFmtId="0" fontId="47" fillId="2" borderId="5" xfId="65" applyNumberFormat="1" applyFont="1" applyFill="1" applyBorder="1" applyAlignment="1">
      <alignment vertical="center" wrapText="1" readingOrder="1"/>
    </xf>
    <xf numFmtId="0" fontId="47" fillId="2" borderId="29" xfId="65" applyNumberFormat="1" applyFont="1" applyFill="1" applyBorder="1" applyAlignment="1">
      <alignment vertical="center" wrapText="1" readingOrder="1"/>
    </xf>
    <xf numFmtId="0" fontId="47" fillId="2" borderId="75" xfId="65" applyNumberFormat="1" applyFont="1" applyFill="1" applyBorder="1" applyAlignment="1">
      <alignment vertical="center" wrapText="1" readingOrder="1"/>
    </xf>
    <xf numFmtId="0" fontId="4" fillId="0" borderId="87" xfId="65" applyNumberFormat="1" applyFont="1" applyFill="1" applyBorder="1" applyAlignment="1">
      <alignment horizontal="left" vertical="center" wrapText="1" readingOrder="1"/>
    </xf>
    <xf numFmtId="0" fontId="47" fillId="0" borderId="62" xfId="65" applyNumberFormat="1" applyFont="1" applyFill="1" applyBorder="1" applyAlignment="1">
      <alignment vertical="center" wrapText="1" readingOrder="1"/>
    </xf>
    <xf numFmtId="0" fontId="4" fillId="0" borderId="9" xfId="65" applyNumberFormat="1" applyFont="1" applyFill="1" applyBorder="1" applyAlignment="1">
      <alignment horizontal="left" vertical="center" wrapText="1" readingOrder="1"/>
    </xf>
    <xf numFmtId="0" fontId="4" fillId="0" borderId="11" xfId="65" applyNumberFormat="1" applyFont="1" applyFill="1" applyBorder="1" applyAlignment="1">
      <alignment horizontal="left" vertical="center" wrapText="1" readingOrder="1"/>
    </xf>
    <xf numFmtId="0" fontId="6" fillId="2" borderId="20" xfId="65" applyNumberFormat="1" applyFont="1" applyFill="1" applyBorder="1" applyAlignment="1">
      <alignment horizontal="left" vertical="center" wrapText="1" readingOrder="1"/>
    </xf>
    <xf numFmtId="0" fontId="6" fillId="2" borderId="37" xfId="65" applyNumberFormat="1" applyFont="1" applyFill="1" applyBorder="1" applyAlignment="1">
      <alignment horizontal="left" vertical="center" wrapText="1" readingOrder="1"/>
    </xf>
    <xf numFmtId="0" fontId="4" fillId="0" borderId="45" xfId="65" applyNumberFormat="1" applyFont="1" applyFill="1" applyBorder="1" applyAlignment="1">
      <alignment horizontal="left" vertical="center" wrapText="1" readingOrder="1"/>
    </xf>
    <xf numFmtId="0" fontId="4" fillId="0" borderId="44" xfId="65" applyNumberFormat="1" applyFont="1" applyFill="1" applyBorder="1" applyAlignment="1">
      <alignment horizontal="left" vertical="center" wrapText="1" readingOrder="1"/>
    </xf>
    <xf numFmtId="0" fontId="4" fillId="0" borderId="46" xfId="65" applyNumberFormat="1" applyFont="1" applyFill="1" applyBorder="1" applyAlignment="1">
      <alignment horizontal="left" vertical="center" wrapText="1" readingOrder="1"/>
    </xf>
    <xf numFmtId="0" fontId="8" fillId="0" borderId="37" xfId="0" applyFont="1" applyBorder="1" applyAlignment="1">
      <alignment horizontal="center" vertical="center"/>
    </xf>
    <xf numFmtId="0" fontId="6" fillId="3" borderId="38" xfId="4" applyFont="1" applyFill="1" applyBorder="1" applyAlignment="1">
      <alignment horizontal="center" wrapText="1"/>
    </xf>
    <xf numFmtId="0" fontId="5" fillId="0" borderId="37" xfId="4" applyFont="1" applyBorder="1" applyAlignment="1">
      <alignment horizontal="center" vertical="center"/>
    </xf>
    <xf numFmtId="0" fontId="5" fillId="0" borderId="0" xfId="4" applyFont="1" applyBorder="1" applyAlignment="1">
      <alignment horizontal="center" vertical="center"/>
    </xf>
    <xf numFmtId="0" fontId="4" fillId="0" borderId="38" xfId="4" applyBorder="1" applyAlignment="1">
      <alignment horizontal="center" vertical="center"/>
    </xf>
    <xf numFmtId="0" fontId="5" fillId="0" borderId="7" xfId="4" applyFont="1" applyBorder="1" applyAlignment="1">
      <alignment horizontal="center" vertical="center"/>
    </xf>
    <xf numFmtId="0" fontId="6" fillId="3" borderId="59" xfId="4" applyFont="1" applyFill="1" applyBorder="1" applyAlignment="1">
      <alignment horizontal="center" vertical="center" wrapText="1"/>
    </xf>
    <xf numFmtId="0" fontId="6" fillId="3" borderId="37" xfId="4" applyFont="1" applyFill="1" applyBorder="1" applyAlignment="1">
      <alignment horizontal="center" vertical="center" wrapText="1"/>
    </xf>
    <xf numFmtId="0" fontId="6" fillId="3" borderId="18" xfId="4" applyFont="1" applyFill="1" applyBorder="1" applyAlignment="1">
      <alignment horizontal="center" vertical="center" wrapText="1"/>
    </xf>
    <xf numFmtId="0" fontId="6" fillId="3" borderId="39" xfId="4" applyFont="1" applyFill="1" applyBorder="1" applyAlignment="1">
      <alignment horizontal="center" vertical="center" wrapText="1"/>
    </xf>
    <xf numFmtId="0" fontId="6" fillId="3" borderId="36" xfId="4" applyFont="1" applyFill="1" applyBorder="1" applyAlignment="1">
      <alignment horizontal="center" vertical="center" wrapText="1"/>
    </xf>
    <xf numFmtId="0" fontId="6" fillId="3" borderId="19" xfId="4" applyFont="1" applyFill="1" applyBorder="1" applyAlignment="1">
      <alignment horizontal="center" vertical="center" wrapText="1"/>
    </xf>
    <xf numFmtId="0" fontId="6" fillId="3" borderId="56" xfId="4" applyFont="1" applyFill="1" applyBorder="1" applyAlignment="1">
      <alignment horizontal="center" vertical="center" wrapText="1"/>
    </xf>
    <xf numFmtId="0" fontId="4" fillId="3" borderId="57" xfId="4" applyFill="1" applyBorder="1" applyAlignment="1">
      <alignment vertical="top" wrapText="1"/>
    </xf>
    <xf numFmtId="0" fontId="6" fillId="3" borderId="57" xfId="4" applyFont="1" applyFill="1" applyBorder="1" applyAlignment="1">
      <alignment horizontal="left" vertical="center" wrapText="1"/>
    </xf>
    <xf numFmtId="0" fontId="6" fillId="3" borderId="58" xfId="4" applyFont="1" applyFill="1" applyBorder="1" applyAlignment="1">
      <alignment horizontal="center" vertical="center" wrapText="1"/>
    </xf>
    <xf numFmtId="0" fontId="6" fillId="3" borderId="54" xfId="4" applyFont="1" applyFill="1" applyBorder="1" applyAlignment="1">
      <alignment horizontal="center" vertical="center" wrapText="1"/>
    </xf>
    <xf numFmtId="0" fontId="20" fillId="3" borderId="16" xfId="4" applyFont="1" applyFill="1" applyBorder="1" applyAlignment="1">
      <alignment horizontal="center"/>
    </xf>
    <xf numFmtId="0" fontId="20" fillId="3" borderId="6" xfId="4" applyFont="1" applyFill="1" applyBorder="1" applyAlignment="1">
      <alignment horizont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0" fontId="6" fillId="3" borderId="81" xfId="4" applyFont="1" applyFill="1" applyBorder="1" applyAlignment="1">
      <alignment horizontal="center" vertical="center"/>
    </xf>
    <xf numFmtId="0" fontId="6" fillId="3" borderId="25" xfId="4" applyFont="1" applyFill="1" applyBorder="1" applyAlignment="1">
      <alignment horizontal="left" vertical="center"/>
    </xf>
    <xf numFmtId="0" fontId="6" fillId="3" borderId="26" xfId="4" applyFont="1" applyFill="1" applyBorder="1" applyAlignment="1">
      <alignment horizontal="left" vertical="center"/>
    </xf>
    <xf numFmtId="0" fontId="6" fillId="3" borderId="27" xfId="4" applyFont="1" applyFill="1" applyBorder="1" applyAlignment="1">
      <alignment horizontal="left" vertical="center"/>
    </xf>
    <xf numFmtId="0" fontId="6" fillId="3" borderId="50" xfId="4" applyFont="1" applyFill="1" applyBorder="1" applyAlignment="1">
      <alignment horizontal="left" vertical="center"/>
    </xf>
    <xf numFmtId="0" fontId="6" fillId="3" borderId="7" xfId="4" applyFont="1" applyFill="1" applyBorder="1" applyAlignment="1">
      <alignment horizontal="left" vertical="center"/>
    </xf>
    <xf numFmtId="0" fontId="6" fillId="3" borderId="51" xfId="4" applyFont="1" applyFill="1" applyBorder="1" applyAlignment="1">
      <alignment horizontal="left" vertical="center"/>
    </xf>
    <xf numFmtId="0" fontId="4" fillId="3" borderId="55" xfId="4" applyFill="1" applyBorder="1" applyAlignment="1">
      <alignment vertical="top" wrapText="1"/>
    </xf>
    <xf numFmtId="0" fontId="6" fillId="3" borderId="55" xfId="4" applyFont="1" applyFill="1" applyBorder="1" applyAlignment="1">
      <alignment horizontal="left" vertical="center" wrapText="1"/>
    </xf>
  </cellXfs>
  <cellStyles count="733">
    <cellStyle name="20% - Accent1" xfId="5"/>
    <cellStyle name="20% - Accent1 2" xfId="6"/>
    <cellStyle name="20% - Accent1_ORÇAMENTO REV 04" xfId="163"/>
    <cellStyle name="20% - Accent2" xfId="7"/>
    <cellStyle name="20% - Accent2 2" xfId="8"/>
    <cellStyle name="20% - Accent2_ORÇAMENTO REV 04" xfId="164"/>
    <cellStyle name="20% - Accent3" xfId="9"/>
    <cellStyle name="20% - Accent3 2" xfId="10"/>
    <cellStyle name="20% - Accent3_ORÇAMENTO REV 04" xfId="165"/>
    <cellStyle name="20% - Accent4" xfId="11"/>
    <cellStyle name="20% - Accent4 2" xfId="12"/>
    <cellStyle name="20% - Accent4_ORÇAMENTO REV 04" xfId="166"/>
    <cellStyle name="20% - Accent5" xfId="13"/>
    <cellStyle name="20% - Accent5 2" xfId="14"/>
    <cellStyle name="20% - Accent5_ORÇAMENTO REV 04" xfId="167"/>
    <cellStyle name="20% - Accent6" xfId="15"/>
    <cellStyle name="20% - Accent6 2" xfId="16"/>
    <cellStyle name="20% - Accent6_ORÇAMENTO REV 04" xfId="168"/>
    <cellStyle name="20% - Ênfase1 10" xfId="169"/>
    <cellStyle name="20% - Ênfase1 11" xfId="170"/>
    <cellStyle name="20% - Ênfase1 2" xfId="171"/>
    <cellStyle name="20% - Ênfase1 3" xfId="172"/>
    <cellStyle name="20% - Ênfase1 4" xfId="173"/>
    <cellStyle name="20% - Ênfase1 5" xfId="174"/>
    <cellStyle name="20% - Ênfase1 6" xfId="175"/>
    <cellStyle name="20% - Ênfase1 7" xfId="176"/>
    <cellStyle name="20% - Ênfase1 8" xfId="177"/>
    <cellStyle name="20% - Ênfase1 9" xfId="178"/>
    <cellStyle name="20% - Ênfase2 10" xfId="179"/>
    <cellStyle name="20% - Ênfase2 11" xfId="180"/>
    <cellStyle name="20% - Ênfase2 2" xfId="181"/>
    <cellStyle name="20% - Ênfase2 3" xfId="182"/>
    <cellStyle name="20% - Ênfase2 4" xfId="183"/>
    <cellStyle name="20% - Ênfase2 5" xfId="184"/>
    <cellStyle name="20% - Ênfase2 6" xfId="185"/>
    <cellStyle name="20% - Ênfase2 7" xfId="186"/>
    <cellStyle name="20% - Ênfase2 8" xfId="187"/>
    <cellStyle name="20% - Ênfase2 9" xfId="188"/>
    <cellStyle name="20% - Ênfase3 10" xfId="189"/>
    <cellStyle name="20% - Ênfase3 11" xfId="190"/>
    <cellStyle name="20% - Ênfase3 2" xfId="191"/>
    <cellStyle name="20% - Ênfase3 3" xfId="192"/>
    <cellStyle name="20% - Ênfase3 4" xfId="193"/>
    <cellStyle name="20% - Ênfase3 5" xfId="194"/>
    <cellStyle name="20% - Ênfase3 6" xfId="195"/>
    <cellStyle name="20% - Ênfase3 7" xfId="196"/>
    <cellStyle name="20% - Ênfase3 8" xfId="197"/>
    <cellStyle name="20% - Ênfase3 9" xfId="198"/>
    <cellStyle name="20% - Ênfase4 10" xfId="199"/>
    <cellStyle name="20% - Ênfase4 11" xfId="200"/>
    <cellStyle name="20% - Ênfase4 2" xfId="201"/>
    <cellStyle name="20% - Ênfase4 3" xfId="202"/>
    <cellStyle name="20% - Ênfase4 4" xfId="203"/>
    <cellStyle name="20% - Ênfase4 5" xfId="204"/>
    <cellStyle name="20% - Ênfase4 6" xfId="205"/>
    <cellStyle name="20% - Ênfase4 7" xfId="206"/>
    <cellStyle name="20% - Ênfase4 8" xfId="207"/>
    <cellStyle name="20% - Ênfase4 9" xfId="208"/>
    <cellStyle name="20% - Ênfase5 10" xfId="209"/>
    <cellStyle name="20% - Ênfase5 11" xfId="210"/>
    <cellStyle name="20% - Ênfase5 2" xfId="211"/>
    <cellStyle name="20% - Ênfase5 3" xfId="212"/>
    <cellStyle name="20% - Ênfase5 4" xfId="213"/>
    <cellStyle name="20% - Ênfase5 5" xfId="214"/>
    <cellStyle name="20% - Ênfase5 6" xfId="215"/>
    <cellStyle name="20% - Ênfase5 7" xfId="216"/>
    <cellStyle name="20% - Ênfase5 8" xfId="217"/>
    <cellStyle name="20% - Ênfase5 9" xfId="218"/>
    <cellStyle name="20% - Ênfase6 10" xfId="219"/>
    <cellStyle name="20% - Ênfase6 11" xfId="220"/>
    <cellStyle name="20% - Ênfase6 2" xfId="221"/>
    <cellStyle name="20% - Ênfase6 3" xfId="222"/>
    <cellStyle name="20% - Ênfase6 4" xfId="223"/>
    <cellStyle name="20% - Ênfase6 5" xfId="224"/>
    <cellStyle name="20% - Ênfase6 6" xfId="225"/>
    <cellStyle name="20% - Ênfase6 7" xfId="226"/>
    <cellStyle name="20% - Ênfase6 8" xfId="227"/>
    <cellStyle name="20% - Ênfase6 9" xfId="228"/>
    <cellStyle name="40% - Accent1" xfId="17"/>
    <cellStyle name="40% - Accent1 2" xfId="18"/>
    <cellStyle name="40% - Accent1_ORÇAMENTO REV 04" xfId="229"/>
    <cellStyle name="40% - Accent2" xfId="19"/>
    <cellStyle name="40% - Accent2 2" xfId="20"/>
    <cellStyle name="40% - Accent2_ORÇAMENTO REV 04" xfId="230"/>
    <cellStyle name="40% - Accent3" xfId="21"/>
    <cellStyle name="40% - Accent3 2" xfId="22"/>
    <cellStyle name="40% - Accent3_ORÇAMENTO REV 04" xfId="231"/>
    <cellStyle name="40% - Accent4" xfId="23"/>
    <cellStyle name="40% - Accent4 2" xfId="24"/>
    <cellStyle name="40% - Accent4_ORÇAMENTO REV 04" xfId="232"/>
    <cellStyle name="40% - Accent5" xfId="25"/>
    <cellStyle name="40% - Accent5 2" xfId="26"/>
    <cellStyle name="40% - Accent5_ORÇAMENTO REV 04" xfId="233"/>
    <cellStyle name="40% - Accent6" xfId="27"/>
    <cellStyle name="40% - Accent6 2" xfId="28"/>
    <cellStyle name="40% - Accent6_ORÇAMENTO REV 04" xfId="234"/>
    <cellStyle name="40% - Ênfase1 10" xfId="235"/>
    <cellStyle name="40% - Ênfase1 11" xfId="236"/>
    <cellStyle name="40% - Ênfase1 2" xfId="237"/>
    <cellStyle name="40% - Ênfase1 3" xfId="238"/>
    <cellStyle name="40% - Ênfase1 4" xfId="239"/>
    <cellStyle name="40% - Ênfase1 5" xfId="240"/>
    <cellStyle name="40% - Ênfase1 6" xfId="241"/>
    <cellStyle name="40% - Ênfase1 7" xfId="242"/>
    <cellStyle name="40% - Ênfase1 8" xfId="243"/>
    <cellStyle name="40% - Ênfase1 9" xfId="244"/>
    <cellStyle name="40% - Ênfase2 10" xfId="245"/>
    <cellStyle name="40% - Ênfase2 11" xfId="246"/>
    <cellStyle name="40% - Ênfase2 2" xfId="247"/>
    <cellStyle name="40% - Ênfase2 3" xfId="248"/>
    <cellStyle name="40% - Ênfase2 4" xfId="249"/>
    <cellStyle name="40% - Ênfase2 5" xfId="250"/>
    <cellStyle name="40% - Ênfase2 6" xfId="251"/>
    <cellStyle name="40% - Ênfase2 7" xfId="252"/>
    <cellStyle name="40% - Ênfase2 8" xfId="253"/>
    <cellStyle name="40% - Ênfase2 9" xfId="254"/>
    <cellStyle name="40% - Ênfase3 10" xfId="255"/>
    <cellStyle name="40% - Ênfase3 11" xfId="256"/>
    <cellStyle name="40% - Ênfase3 2" xfId="257"/>
    <cellStyle name="40% - Ênfase3 3" xfId="258"/>
    <cellStyle name="40% - Ênfase3 4" xfId="259"/>
    <cellStyle name="40% - Ênfase3 5" xfId="260"/>
    <cellStyle name="40% - Ênfase3 6" xfId="261"/>
    <cellStyle name="40% - Ênfase3 7" xfId="262"/>
    <cellStyle name="40% - Ênfase3 8" xfId="263"/>
    <cellStyle name="40% - Ênfase3 9" xfId="264"/>
    <cellStyle name="40% - Ênfase4 10" xfId="265"/>
    <cellStyle name="40% - Ênfase4 11" xfId="266"/>
    <cellStyle name="40% - Ênfase4 2" xfId="267"/>
    <cellStyle name="40% - Ênfase4 3" xfId="268"/>
    <cellStyle name="40% - Ênfase4 4" xfId="269"/>
    <cellStyle name="40% - Ênfase4 5" xfId="270"/>
    <cellStyle name="40% - Ênfase4 6" xfId="271"/>
    <cellStyle name="40% - Ênfase4 7" xfId="272"/>
    <cellStyle name="40% - Ênfase4 8" xfId="273"/>
    <cellStyle name="40% - Ênfase4 9" xfId="274"/>
    <cellStyle name="40% - Ênfase5 10" xfId="275"/>
    <cellStyle name="40% - Ênfase5 11" xfId="276"/>
    <cellStyle name="40% - Ênfase5 2" xfId="277"/>
    <cellStyle name="40% - Ênfase5 3" xfId="278"/>
    <cellStyle name="40% - Ênfase5 4" xfId="279"/>
    <cellStyle name="40% - Ênfase5 5" xfId="280"/>
    <cellStyle name="40% - Ênfase5 6" xfId="281"/>
    <cellStyle name="40% - Ênfase5 7" xfId="282"/>
    <cellStyle name="40% - Ênfase5 8" xfId="283"/>
    <cellStyle name="40% - Ênfase5 9" xfId="284"/>
    <cellStyle name="40% - Ênfase6 10" xfId="285"/>
    <cellStyle name="40% - Ênfase6 11" xfId="286"/>
    <cellStyle name="40% - Ênfase6 2" xfId="287"/>
    <cellStyle name="40% - Ênfase6 3" xfId="288"/>
    <cellStyle name="40% - Ênfase6 4" xfId="289"/>
    <cellStyle name="40% - Ênfase6 5" xfId="290"/>
    <cellStyle name="40% - Ênfase6 6" xfId="291"/>
    <cellStyle name="40% - Ênfase6 7" xfId="292"/>
    <cellStyle name="40% - Ênfase6 8" xfId="293"/>
    <cellStyle name="40% - Ênfase6 9" xfId="294"/>
    <cellStyle name="60% - Accent1" xfId="29"/>
    <cellStyle name="60% - Accent2" xfId="30"/>
    <cellStyle name="60% - Accent3" xfId="31"/>
    <cellStyle name="60% - Accent4" xfId="32"/>
    <cellStyle name="60% - Accent5" xfId="33"/>
    <cellStyle name="60% - Accent6" xfId="34"/>
    <cellStyle name="60% - Ênfase1 10" xfId="295"/>
    <cellStyle name="60% - Ênfase1 11" xfId="296"/>
    <cellStyle name="60% - Ênfase1 2" xfId="297"/>
    <cellStyle name="60% - Ênfase1 3" xfId="298"/>
    <cellStyle name="60% - Ênfase1 4" xfId="299"/>
    <cellStyle name="60% - Ênfase1 5" xfId="300"/>
    <cellStyle name="60% - Ênfase1 6" xfId="301"/>
    <cellStyle name="60% - Ênfase1 7" xfId="302"/>
    <cellStyle name="60% - Ênfase1 8" xfId="303"/>
    <cellStyle name="60% - Ênfase1 9" xfId="304"/>
    <cellStyle name="60% - Ênfase2 10" xfId="305"/>
    <cellStyle name="60% - Ênfase2 11" xfId="306"/>
    <cellStyle name="60% - Ênfase2 2" xfId="307"/>
    <cellStyle name="60% - Ênfase2 3" xfId="308"/>
    <cellStyle name="60% - Ênfase2 4" xfId="309"/>
    <cellStyle name="60% - Ênfase2 5" xfId="310"/>
    <cellStyle name="60% - Ênfase2 6" xfId="311"/>
    <cellStyle name="60% - Ênfase2 7" xfId="312"/>
    <cellStyle name="60% - Ênfase2 8" xfId="313"/>
    <cellStyle name="60% - Ênfase2 9" xfId="314"/>
    <cellStyle name="60% - Ênfase3 10" xfId="315"/>
    <cellStyle name="60% - Ênfase3 11" xfId="316"/>
    <cellStyle name="60% - Ênfase3 2" xfId="317"/>
    <cellStyle name="60% - Ênfase3 3" xfId="318"/>
    <cellStyle name="60% - Ênfase3 4" xfId="319"/>
    <cellStyle name="60% - Ênfase3 5" xfId="320"/>
    <cellStyle name="60% - Ênfase3 6" xfId="321"/>
    <cellStyle name="60% - Ênfase3 7" xfId="322"/>
    <cellStyle name="60% - Ênfase3 8" xfId="323"/>
    <cellStyle name="60% - Ênfase3 9" xfId="324"/>
    <cellStyle name="60% - Ênfase4 10" xfId="325"/>
    <cellStyle name="60% - Ênfase4 11" xfId="326"/>
    <cellStyle name="60% - Ênfase4 2" xfId="327"/>
    <cellStyle name="60% - Ênfase4 3" xfId="328"/>
    <cellStyle name="60% - Ênfase4 4" xfId="329"/>
    <cellStyle name="60% - Ênfase4 5" xfId="330"/>
    <cellStyle name="60% - Ênfase4 6" xfId="331"/>
    <cellStyle name="60% - Ênfase4 7" xfId="332"/>
    <cellStyle name="60% - Ênfase4 8" xfId="333"/>
    <cellStyle name="60% - Ênfase4 9" xfId="334"/>
    <cellStyle name="60% - Ênfase5 10" xfId="335"/>
    <cellStyle name="60% - Ênfase5 11" xfId="336"/>
    <cellStyle name="60% - Ênfase5 2" xfId="337"/>
    <cellStyle name="60% - Ênfase5 3" xfId="338"/>
    <cellStyle name="60% - Ênfase5 4" xfId="339"/>
    <cellStyle name="60% - Ênfase5 5" xfId="340"/>
    <cellStyle name="60% - Ênfase5 6" xfId="341"/>
    <cellStyle name="60% - Ênfase5 7" xfId="342"/>
    <cellStyle name="60% - Ênfase5 8" xfId="343"/>
    <cellStyle name="60% - Ênfase5 9" xfId="344"/>
    <cellStyle name="60% - Ênfase6 10" xfId="345"/>
    <cellStyle name="60% - Ênfase6 11" xfId="346"/>
    <cellStyle name="60% - Ênfase6 2" xfId="347"/>
    <cellStyle name="60% - Ênfase6 3" xfId="348"/>
    <cellStyle name="60% - Ênfase6 4" xfId="349"/>
    <cellStyle name="60% - Ênfase6 5" xfId="350"/>
    <cellStyle name="60% - Ênfase6 6" xfId="351"/>
    <cellStyle name="60% - Ênfase6 7" xfId="352"/>
    <cellStyle name="60% - Ênfase6 8" xfId="353"/>
    <cellStyle name="60% - Ênfase6 9" xfId="354"/>
    <cellStyle name="Accent1" xfId="35"/>
    <cellStyle name="Accent2" xfId="36"/>
    <cellStyle name="Accent3" xfId="37"/>
    <cellStyle name="Accent4" xfId="38"/>
    <cellStyle name="Accent5" xfId="39"/>
    <cellStyle name="Accent6" xfId="40"/>
    <cellStyle name="Bad" xfId="41"/>
    <cellStyle name="Bom 10" xfId="355"/>
    <cellStyle name="Bom 11" xfId="356"/>
    <cellStyle name="Bom 2" xfId="357"/>
    <cellStyle name="Bom 3" xfId="358"/>
    <cellStyle name="Bom 4" xfId="359"/>
    <cellStyle name="Bom 5" xfId="360"/>
    <cellStyle name="Bom 6" xfId="361"/>
    <cellStyle name="Bom 7" xfId="362"/>
    <cellStyle name="Bom 8" xfId="363"/>
    <cellStyle name="Bom 9" xfId="364"/>
    <cellStyle name="Calculation" xfId="42"/>
    <cellStyle name="Cálculo 10" xfId="365"/>
    <cellStyle name="Cálculo 11" xfId="366"/>
    <cellStyle name="Cálculo 2" xfId="43"/>
    <cellStyle name="Cálculo 3" xfId="44"/>
    <cellStyle name="Cálculo 4" xfId="367"/>
    <cellStyle name="Cálculo 5" xfId="368"/>
    <cellStyle name="Cálculo 6" xfId="369"/>
    <cellStyle name="Cálculo 7" xfId="370"/>
    <cellStyle name="Cálculo 8" xfId="371"/>
    <cellStyle name="Cálculo 9" xfId="372"/>
    <cellStyle name="Célula de Verificação 10" xfId="373"/>
    <cellStyle name="Célula de Verificação 11" xfId="374"/>
    <cellStyle name="Célula de Verificação 2" xfId="375"/>
    <cellStyle name="Célula de Verificação 3" xfId="376"/>
    <cellStyle name="Célula de Verificação 4" xfId="377"/>
    <cellStyle name="Célula de Verificação 5" xfId="378"/>
    <cellStyle name="Célula de Verificação 6" xfId="379"/>
    <cellStyle name="Célula de Verificação 7" xfId="380"/>
    <cellStyle name="Célula de Verificação 8" xfId="381"/>
    <cellStyle name="Célula de Verificação 9" xfId="382"/>
    <cellStyle name="Célula Vinculada 10" xfId="383"/>
    <cellStyle name="Célula Vinculada 11" xfId="384"/>
    <cellStyle name="Célula Vinculada 2" xfId="385"/>
    <cellStyle name="Célula Vinculada 3" xfId="386"/>
    <cellStyle name="Célula Vinculada 4" xfId="387"/>
    <cellStyle name="Célula Vinculada 5" xfId="388"/>
    <cellStyle name="Célula Vinculada 6" xfId="389"/>
    <cellStyle name="Célula Vinculada 7" xfId="390"/>
    <cellStyle name="Célula Vinculada 8" xfId="391"/>
    <cellStyle name="Célula Vinculada 9" xfId="392"/>
    <cellStyle name="Check Cell" xfId="45"/>
    <cellStyle name="Código" xfId="46"/>
    <cellStyle name="Descrição" xfId="47"/>
    <cellStyle name="Ênfase1 10" xfId="393"/>
    <cellStyle name="Ênfase1 11" xfId="394"/>
    <cellStyle name="Ênfase1 2" xfId="395"/>
    <cellStyle name="Ênfase1 3" xfId="396"/>
    <cellStyle name="Ênfase1 4" xfId="397"/>
    <cellStyle name="Ênfase1 5" xfId="398"/>
    <cellStyle name="Ênfase1 6" xfId="399"/>
    <cellStyle name="Ênfase1 7" xfId="400"/>
    <cellStyle name="Ênfase1 8" xfId="401"/>
    <cellStyle name="Ênfase1 9" xfId="402"/>
    <cellStyle name="Ênfase2 10" xfId="403"/>
    <cellStyle name="Ênfase2 11" xfId="404"/>
    <cellStyle name="Ênfase2 2" xfId="405"/>
    <cellStyle name="Ênfase2 3" xfId="406"/>
    <cellStyle name="Ênfase2 4" xfId="407"/>
    <cellStyle name="Ênfase2 5" xfId="408"/>
    <cellStyle name="Ênfase2 6" xfId="409"/>
    <cellStyle name="Ênfase2 7" xfId="410"/>
    <cellStyle name="Ênfase2 8" xfId="411"/>
    <cellStyle name="Ênfase2 9" xfId="412"/>
    <cellStyle name="Ênfase3 10" xfId="413"/>
    <cellStyle name="Ênfase3 11" xfId="414"/>
    <cellStyle name="Ênfase3 2" xfId="415"/>
    <cellStyle name="Ênfase3 3" xfId="416"/>
    <cellStyle name="Ênfase3 4" xfId="417"/>
    <cellStyle name="Ênfase3 5" xfId="418"/>
    <cellStyle name="Ênfase3 6" xfId="419"/>
    <cellStyle name="Ênfase3 7" xfId="420"/>
    <cellStyle name="Ênfase3 8" xfId="421"/>
    <cellStyle name="Ênfase3 9" xfId="422"/>
    <cellStyle name="Ênfase4 10" xfId="423"/>
    <cellStyle name="Ênfase4 11" xfId="424"/>
    <cellStyle name="Ênfase4 2" xfId="425"/>
    <cellStyle name="Ênfase4 3" xfId="426"/>
    <cellStyle name="Ênfase4 4" xfId="427"/>
    <cellStyle name="Ênfase4 5" xfId="428"/>
    <cellStyle name="Ênfase4 6" xfId="429"/>
    <cellStyle name="Ênfase4 7" xfId="430"/>
    <cellStyle name="Ênfase4 8" xfId="431"/>
    <cellStyle name="Ênfase4 9" xfId="432"/>
    <cellStyle name="Ênfase5 10" xfId="433"/>
    <cellStyle name="Ênfase5 11" xfId="434"/>
    <cellStyle name="Ênfase5 2" xfId="435"/>
    <cellStyle name="Ênfase5 3" xfId="436"/>
    <cellStyle name="Ênfase5 4" xfId="437"/>
    <cellStyle name="Ênfase5 5" xfId="438"/>
    <cellStyle name="Ênfase5 6" xfId="439"/>
    <cellStyle name="Ênfase5 7" xfId="440"/>
    <cellStyle name="Ênfase5 8" xfId="441"/>
    <cellStyle name="Ênfase5 9" xfId="442"/>
    <cellStyle name="Ênfase6 10" xfId="443"/>
    <cellStyle name="Ênfase6 11" xfId="444"/>
    <cellStyle name="Ênfase6 2" xfId="445"/>
    <cellStyle name="Ênfase6 3" xfId="446"/>
    <cellStyle name="Ênfase6 4" xfId="447"/>
    <cellStyle name="Ênfase6 5" xfId="448"/>
    <cellStyle name="Ênfase6 6" xfId="449"/>
    <cellStyle name="Ênfase6 7" xfId="450"/>
    <cellStyle name="Ênfase6 8" xfId="451"/>
    <cellStyle name="Ênfase6 9" xfId="452"/>
    <cellStyle name="Entrada 10" xfId="453"/>
    <cellStyle name="Entrada 11" xfId="454"/>
    <cellStyle name="Entrada 2" xfId="48"/>
    <cellStyle name="Entrada 3" xfId="49"/>
    <cellStyle name="Entrada 4" xfId="455"/>
    <cellStyle name="Entrada 5" xfId="456"/>
    <cellStyle name="Entrada 6" xfId="457"/>
    <cellStyle name="Entrada 7" xfId="458"/>
    <cellStyle name="Entrada 8" xfId="459"/>
    <cellStyle name="Entrada 9" xfId="460"/>
    <cellStyle name="Euro" xfId="50"/>
    <cellStyle name="Euro 2" xfId="51"/>
    <cellStyle name="Excel Built-in Normal" xfId="52"/>
    <cellStyle name="Explanatory Text" xfId="53"/>
    <cellStyle name="Good" xfId="54"/>
    <cellStyle name="Heading 1" xfId="55"/>
    <cellStyle name="Heading 2" xfId="56"/>
    <cellStyle name="Heading 3" xfId="57"/>
    <cellStyle name="Heading 4" xfId="58"/>
    <cellStyle name="Hiperlink 2" xfId="461"/>
    <cellStyle name="Hyperlink 2" xfId="462"/>
    <cellStyle name="Hyperlink 3" xfId="463"/>
    <cellStyle name="Incorreto 10" xfId="464"/>
    <cellStyle name="Incorreto 11" xfId="465"/>
    <cellStyle name="Incorreto 2" xfId="466"/>
    <cellStyle name="Incorreto 3" xfId="467"/>
    <cellStyle name="Incorreto 4" xfId="468"/>
    <cellStyle name="Incorreto 5" xfId="469"/>
    <cellStyle name="Incorreto 6" xfId="470"/>
    <cellStyle name="Incorreto 7" xfId="471"/>
    <cellStyle name="Incorreto 8" xfId="472"/>
    <cellStyle name="Incorreto 9" xfId="473"/>
    <cellStyle name="Input" xfId="59"/>
    <cellStyle name="Linked Cell" xfId="60"/>
    <cellStyle name="Moeda 2" xfId="61"/>
    <cellStyle name="Moeda 2 2" xfId="62"/>
    <cellStyle name="Moeda 3" xfId="63"/>
    <cellStyle name="Moeda 3 10" xfId="474"/>
    <cellStyle name="Moeda 3 2" xfId="475"/>
    <cellStyle name="Moeda 3 3" xfId="476"/>
    <cellStyle name="Moeda 3 4" xfId="477"/>
    <cellStyle name="Moeda 3 5" xfId="478"/>
    <cellStyle name="Moeda 3 6" xfId="479"/>
    <cellStyle name="Moeda 3 7" xfId="480"/>
    <cellStyle name="Moeda 3 8" xfId="481"/>
    <cellStyle name="Moeda 3 9" xfId="482"/>
    <cellStyle name="Moeda 4" xfId="483"/>
    <cellStyle name="Moeda 5" xfId="484"/>
    <cellStyle name="Neutra 10" xfId="485"/>
    <cellStyle name="Neutra 11" xfId="486"/>
    <cellStyle name="Neutra 2" xfId="487"/>
    <cellStyle name="Neutra 3" xfId="488"/>
    <cellStyle name="Neutra 4" xfId="489"/>
    <cellStyle name="Neutra 5" xfId="490"/>
    <cellStyle name="Neutra 6" xfId="491"/>
    <cellStyle name="Neutra 7" xfId="492"/>
    <cellStyle name="Neutra 8" xfId="493"/>
    <cellStyle name="Neutra 9" xfId="494"/>
    <cellStyle name="Neutral" xfId="64"/>
    <cellStyle name="Normal" xfId="0" builtinId="0"/>
    <cellStyle name="Normal 10" xfId="65"/>
    <cellStyle name="Normal 10 2" xfId="495"/>
    <cellStyle name="Normal 10 3" xfId="496"/>
    <cellStyle name="Normal 10_Orçam_Mantiqueira_rev18" xfId="497"/>
    <cellStyle name="Normal 11" xfId="66"/>
    <cellStyle name="Normal 12" xfId="67"/>
    <cellStyle name="Normal 12 2" xfId="68"/>
    <cellStyle name="Normal 12 3" xfId="498"/>
    <cellStyle name="Normal 12 3 2" xfId="499"/>
    <cellStyle name="Normal 12 3 2 2" xfId="500"/>
    <cellStyle name="Normal 12_Orçam_Mantiqueira_rev18" xfId="501"/>
    <cellStyle name="Normal 13" xfId="69"/>
    <cellStyle name="Normal 13 2" xfId="70"/>
    <cellStyle name="Normal 13_Orçam_Mantiqueira_rev18" xfId="502"/>
    <cellStyle name="Normal 14" xfId="71"/>
    <cellStyle name="Normal 15" xfId="72"/>
    <cellStyle name="Normal 16" xfId="73"/>
    <cellStyle name="Normal 16 2" xfId="159"/>
    <cellStyle name="Normal 17" xfId="503"/>
    <cellStyle name="Normal 17 2" xfId="504"/>
    <cellStyle name="Normal 18" xfId="162"/>
    <cellStyle name="Normal 18 2" xfId="505"/>
    <cellStyle name="Normal 19" xfId="506"/>
    <cellStyle name="Normal 2" xfId="4"/>
    <cellStyle name="Normal 2 10" xfId="507"/>
    <cellStyle name="Normal 2 11" xfId="508"/>
    <cellStyle name="Normal 2 2" xfId="74"/>
    <cellStyle name="Normal 2 2 2" xfId="509"/>
    <cellStyle name="Normal 2 2 2 2" xfId="510"/>
    <cellStyle name="Normal 2 2_Orçam_Mantiqueira_rev18" xfId="511"/>
    <cellStyle name="Normal 2 3" xfId="75"/>
    <cellStyle name="Normal 2 4" xfId="76"/>
    <cellStyle name="Normal 2 5" xfId="512"/>
    <cellStyle name="Normal 2 6" xfId="513"/>
    <cellStyle name="Normal 2 7" xfId="514"/>
    <cellStyle name="Normal 2 8" xfId="515"/>
    <cellStyle name="Normal 2 9" xfId="516"/>
    <cellStyle name="Normal 2_2ª Medição" xfId="77"/>
    <cellStyle name="Normal 20" xfId="517"/>
    <cellStyle name="Normal 3" xfId="78"/>
    <cellStyle name="Normal 3 2" xfId="79"/>
    <cellStyle name="Normal 3 2 2" xfId="80"/>
    <cellStyle name="Normal 3 2 2 2" xfId="81"/>
    <cellStyle name="Normal 3 2 2_Orçam_Mantiqueira_rev18" xfId="518"/>
    <cellStyle name="Normal 3 2 3" xfId="82"/>
    <cellStyle name="Normal 3 2 3 2" xfId="83"/>
    <cellStyle name="Normal 3 2 3_ORÇAMENTO REV 04" xfId="519"/>
    <cellStyle name="Normal 3 2_Orçam_Mantiqueira_rev18" xfId="520"/>
    <cellStyle name="Normal 3 3" xfId="84"/>
    <cellStyle name="Normal 3 4" xfId="85"/>
    <cellStyle name="Normal 3 4 2" xfId="86"/>
    <cellStyle name="Normal 3 4_ORÇAMENTO REV 04" xfId="521"/>
    <cellStyle name="Normal 3 5" xfId="87"/>
    <cellStyle name="Normal 3 5 2" xfId="88"/>
    <cellStyle name="Normal 3 5 2 2" xfId="522"/>
    <cellStyle name="Normal 3 5 2 2 2" xfId="523"/>
    <cellStyle name="Normal 3 5 2 2 3" xfId="524"/>
    <cellStyle name="Normal 3 5 2 3" xfId="525"/>
    <cellStyle name="Normal 3 5_ORÇAMENTO REV 04" xfId="526"/>
    <cellStyle name="Normal 3 6" xfId="89"/>
    <cellStyle name="Normal 3 7" xfId="160"/>
    <cellStyle name="Normal 3_Orçam_Mantiqueira_rev18" xfId="527"/>
    <cellStyle name="Normal 4" xfId="90"/>
    <cellStyle name="Normal 4 2" xfId="91"/>
    <cellStyle name="Normal 4 2 2" xfId="92"/>
    <cellStyle name="Normal 4 2_Orçam_Mantiqueira_rev18" xfId="528"/>
    <cellStyle name="Normal 4 3" xfId="93"/>
    <cellStyle name="Normal 4 3 2" xfId="94"/>
    <cellStyle name="Normal 4 3_ORÇAMENTO REV 04" xfId="529"/>
    <cellStyle name="Normal 4_Orçam_Mantiqueira_rev18" xfId="530"/>
    <cellStyle name="Normal 5" xfId="95"/>
    <cellStyle name="Normal 5 2" xfId="96"/>
    <cellStyle name="Normal 6" xfId="97"/>
    <cellStyle name="Normal 6 2" xfId="98"/>
    <cellStyle name="Normal 6 3" xfId="99"/>
    <cellStyle name="Normal 7" xfId="100"/>
    <cellStyle name="Normal 7 2" xfId="531"/>
    <cellStyle name="Normal 8" xfId="101"/>
    <cellStyle name="Normal 8 2" xfId="102"/>
    <cellStyle name="Normal 8_ORÇAMENTO REV 04" xfId="532"/>
    <cellStyle name="Normal 9" xfId="103"/>
    <cellStyle name="Normal 9 2" xfId="104"/>
    <cellStyle name="Normal 9_ORÇAMENTO REV 04" xfId="533"/>
    <cellStyle name="Nota 10" xfId="534"/>
    <cellStyle name="Nota 11" xfId="535"/>
    <cellStyle name="Nota 2" xfId="105"/>
    <cellStyle name="Nota 3" xfId="106"/>
    <cellStyle name="Nota 4" xfId="536"/>
    <cellStyle name="Nota 5" xfId="537"/>
    <cellStyle name="Nota 6" xfId="538"/>
    <cellStyle name="Nota 7" xfId="539"/>
    <cellStyle name="Nota 8" xfId="540"/>
    <cellStyle name="Nota 9" xfId="541"/>
    <cellStyle name="Note" xfId="107"/>
    <cellStyle name="Note 2" xfId="108"/>
    <cellStyle name="Numeração" xfId="109"/>
    <cellStyle name="Output" xfId="110"/>
    <cellStyle name="Percent 2" xfId="542"/>
    <cellStyle name="Porcentagem" xfId="1" builtinId="5"/>
    <cellStyle name="Porcentagem 2" xfId="111"/>
    <cellStyle name="Porcentagem 2 10" xfId="543"/>
    <cellStyle name="Porcentagem 2 11" xfId="544"/>
    <cellStyle name="Porcentagem 2 2" xfId="112"/>
    <cellStyle name="Porcentagem 2 2 2" xfId="113"/>
    <cellStyle name="Porcentagem 2 3" xfId="114"/>
    <cellStyle name="Porcentagem 2 4" xfId="545"/>
    <cellStyle name="Porcentagem 2 5" xfId="546"/>
    <cellStyle name="Porcentagem 2 6" xfId="547"/>
    <cellStyle name="Porcentagem 2 7" xfId="548"/>
    <cellStyle name="Porcentagem 2 8" xfId="549"/>
    <cellStyle name="Porcentagem 2 9" xfId="550"/>
    <cellStyle name="Porcentagem 3" xfId="115"/>
    <cellStyle name="Porcentagem 4" xfId="116"/>
    <cellStyle name="Porcentagem 4 2" xfId="117"/>
    <cellStyle name="Porcentagem 5" xfId="551"/>
    <cellStyle name="Porcentagem 5 2" xfId="552"/>
    <cellStyle name="Porcentagem 6" xfId="553"/>
    <cellStyle name="Saída 10" xfId="554"/>
    <cellStyle name="Saída 11" xfId="555"/>
    <cellStyle name="Saída 2" xfId="118"/>
    <cellStyle name="Saída 3" xfId="119"/>
    <cellStyle name="Saída 4" xfId="556"/>
    <cellStyle name="Saída 5" xfId="557"/>
    <cellStyle name="Saída 6" xfId="558"/>
    <cellStyle name="Saída 7" xfId="559"/>
    <cellStyle name="Saída 8" xfId="560"/>
    <cellStyle name="Saída 9" xfId="561"/>
    <cellStyle name="Separador de milhares" xfId="2" builtinId="3"/>
    <cellStyle name="Separador de milhares 10" xfId="562"/>
    <cellStyle name="Separador de milhares 11" xfId="563"/>
    <cellStyle name="Separador de milhares 2" xfId="3"/>
    <cellStyle name="Separador de milhares 2 10" xfId="564"/>
    <cellStyle name="Separador de milhares 2 11" xfId="565"/>
    <cellStyle name="Separador de milhares 2 12" xfId="566"/>
    <cellStyle name="Separador de milhares 2 2" xfId="120"/>
    <cellStyle name="Separador de milhares 2 2 2" xfId="121"/>
    <cellStyle name="Separador de milhares 2 2 3" xfId="122"/>
    <cellStyle name="Separador de milhares 2 2 3 2" xfId="567"/>
    <cellStyle name="Separador de milhares 2 2 3 2 2" xfId="568"/>
    <cellStyle name="Separador de milhares 2 2 4" xfId="123"/>
    <cellStyle name="Separador de milhares 2 2 4 2" xfId="124"/>
    <cellStyle name="Separador de milhares 2 2 4 2 2" xfId="569"/>
    <cellStyle name="Separador de milhares 2 2 4 2 2 2" xfId="570"/>
    <cellStyle name="Separador de milhares 2 2 4 2 3" xfId="571"/>
    <cellStyle name="Separador de milhares 2 2 4 3" xfId="572"/>
    <cellStyle name="Separador de milhares 2 2 4 3 2" xfId="573"/>
    <cellStyle name="Separador de milhares 2 2 5" xfId="574"/>
    <cellStyle name="Separador de milhares 2 2 5 2" xfId="575"/>
    <cellStyle name="Separador de milhares 2 3" xfId="125"/>
    <cellStyle name="Separador de milhares 2 3 2" xfId="126"/>
    <cellStyle name="Separador de milhares 2 3 2 2" xfId="576"/>
    <cellStyle name="Separador de milhares 2 3 2 2 2" xfId="577"/>
    <cellStyle name="Separador de milhares 2 3 3" xfId="578"/>
    <cellStyle name="Separador de milhares 2 3 3 2" xfId="579"/>
    <cellStyle name="Separador de milhares 2 4" xfId="127"/>
    <cellStyle name="Separador de milhares 2 4 2" xfId="580"/>
    <cellStyle name="Separador de milhares 2 4 2 2" xfId="581"/>
    <cellStyle name="Separador de milhares 2 5" xfId="582"/>
    <cellStyle name="Separador de milhares 2 5 2" xfId="583"/>
    <cellStyle name="Separador de milhares 2 6" xfId="584"/>
    <cellStyle name="Separador de milhares 2 7" xfId="585"/>
    <cellStyle name="Separador de milhares 2 8" xfId="586"/>
    <cellStyle name="Separador de milhares 2 9" xfId="587"/>
    <cellStyle name="Separador de milhares 3" xfId="128"/>
    <cellStyle name="Separador de milhares 3 2" xfId="129"/>
    <cellStyle name="Separador de milhares 3 2 2" xfId="588"/>
    <cellStyle name="Separador de milhares 3 2 2 2" xfId="589"/>
    <cellStyle name="Separador de milhares 3 3" xfId="130"/>
    <cellStyle name="Separador de milhares 3 3 2" xfId="590"/>
    <cellStyle name="Separador de milhares 3 3 2 2" xfId="591"/>
    <cellStyle name="Separador de milhares 3 4" xfId="131"/>
    <cellStyle name="Separador de milhares 3 4 2" xfId="132"/>
    <cellStyle name="Separador de milhares 3 4 2 2" xfId="592"/>
    <cellStyle name="Separador de milhares 3 4 2 2 2" xfId="593"/>
    <cellStyle name="Separador de milhares 3 4 2 3" xfId="594"/>
    <cellStyle name="Separador de milhares 3 4 3" xfId="595"/>
    <cellStyle name="Separador de milhares 3 4 3 2" xfId="596"/>
    <cellStyle name="Separador de milhares 3 4 4" xfId="597"/>
    <cellStyle name="Separador de milhares 3 5" xfId="161"/>
    <cellStyle name="Separador de milhares 3 5 2" xfId="598"/>
    <cellStyle name="Separador de milhares 4" xfId="133"/>
    <cellStyle name="Separador de milhares 4 2" xfId="134"/>
    <cellStyle name="Separador de milhares 4 2 2" xfId="599"/>
    <cellStyle name="Separador de milhares 4 2 2 2" xfId="600"/>
    <cellStyle name="Separador de milhares 4 3" xfId="135"/>
    <cellStyle name="Separador de milhares 4 3 2" xfId="601"/>
    <cellStyle name="Separador de milhares 4 3 2 2" xfId="602"/>
    <cellStyle name="Separador de milhares 4 4" xfId="603"/>
    <cellStyle name="Separador de milhares 4 4 2" xfId="604"/>
    <cellStyle name="Separador de milhares 5" xfId="136"/>
    <cellStyle name="Separador de milhares 5 2" xfId="137"/>
    <cellStyle name="Separador de milhares 5 2 2" xfId="605"/>
    <cellStyle name="Separador de milhares 5 2 2 2" xfId="606"/>
    <cellStyle name="Separador de milhares 5 3" xfId="607"/>
    <cellStyle name="Separador de milhares 5 3 2" xfId="608"/>
    <cellStyle name="Separador de milhares 6" xfId="138"/>
    <cellStyle name="Separador de milhares 6 2" xfId="139"/>
    <cellStyle name="Separador de milhares 6 2 2" xfId="140"/>
    <cellStyle name="Separador de milhares 6 2 2 2" xfId="609"/>
    <cellStyle name="Separador de milhares 6 2 2 2 2" xfId="610"/>
    <cellStyle name="Separador de milhares 6 2 2 3" xfId="611"/>
    <cellStyle name="Separador de milhares 6 2 3" xfId="612"/>
    <cellStyle name="Separador de milhares 6 2 3 2" xfId="613"/>
    <cellStyle name="Separador de milhares 6 2 4" xfId="614"/>
    <cellStyle name="Separador de milhares 6 3" xfId="141"/>
    <cellStyle name="Separador de milhares 6 3 2" xfId="615"/>
    <cellStyle name="Separador de milhares 6 3 2 2" xfId="616"/>
    <cellStyle name="Separador de milhares 6 3 3" xfId="617"/>
    <cellStyle name="Separador de milhares 6 4" xfId="618"/>
    <cellStyle name="Separador de milhares 6 4 2" xfId="619"/>
    <cellStyle name="Separador de milhares 6 5" xfId="620"/>
    <cellStyle name="Separador de milhares 7" xfId="142"/>
    <cellStyle name="Separador de milhares 7 2" xfId="143"/>
    <cellStyle name="Separador de milhares 7 2 2" xfId="621"/>
    <cellStyle name="Separador de milhares 7 2 2 2" xfId="622"/>
    <cellStyle name="Separador de milhares 7 3" xfId="623"/>
    <cellStyle name="Separador de milhares 7 3 2" xfId="624"/>
    <cellStyle name="Separador de milhares 7_Orçam_Mantiqueira_rev18" xfId="625"/>
    <cellStyle name="Separador de milhares 8" xfId="626"/>
    <cellStyle name="Separador de milhares 8 2" xfId="627"/>
    <cellStyle name="Separador de milhares 9" xfId="628"/>
    <cellStyle name="Texto de Aviso 10" xfId="629"/>
    <cellStyle name="Texto de Aviso 11" xfId="630"/>
    <cellStyle name="Texto de Aviso 2" xfId="144"/>
    <cellStyle name="Texto de Aviso 3" xfId="145"/>
    <cellStyle name="Texto de Aviso 4" xfId="631"/>
    <cellStyle name="Texto de Aviso 5" xfId="632"/>
    <cellStyle name="Texto de Aviso 6" xfId="633"/>
    <cellStyle name="Texto de Aviso 7" xfId="634"/>
    <cellStyle name="Texto de Aviso 8" xfId="635"/>
    <cellStyle name="Texto de Aviso 9" xfId="636"/>
    <cellStyle name="Texto Explicativo 10" xfId="637"/>
    <cellStyle name="Texto Explicativo 11" xfId="638"/>
    <cellStyle name="Texto Explicativo 2" xfId="146"/>
    <cellStyle name="Texto Explicativo 3" xfId="147"/>
    <cellStyle name="Texto Explicativo 4" xfId="639"/>
    <cellStyle name="Texto Explicativo 5" xfId="640"/>
    <cellStyle name="Texto Explicativo 6" xfId="641"/>
    <cellStyle name="Texto Explicativo 7" xfId="642"/>
    <cellStyle name="Texto Explicativo 8" xfId="643"/>
    <cellStyle name="Texto Explicativo 9" xfId="644"/>
    <cellStyle name="Title" xfId="148"/>
    <cellStyle name="Título 1 10" xfId="645"/>
    <cellStyle name="Título 1 11" xfId="646"/>
    <cellStyle name="Título 1 2" xfId="647"/>
    <cellStyle name="Título 1 3" xfId="648"/>
    <cellStyle name="Título 1 4" xfId="649"/>
    <cellStyle name="Título 1 5" xfId="650"/>
    <cellStyle name="Título 1 6" xfId="651"/>
    <cellStyle name="Título 1 7" xfId="652"/>
    <cellStyle name="Título 1 8" xfId="653"/>
    <cellStyle name="Título 1 9" xfId="654"/>
    <cellStyle name="Título 10" xfId="655"/>
    <cellStyle name="Título 11" xfId="656"/>
    <cellStyle name="Título 12" xfId="657"/>
    <cellStyle name="Título 13" xfId="658"/>
    <cellStyle name="Título 14" xfId="659"/>
    <cellStyle name="Título 2 10" xfId="660"/>
    <cellStyle name="Título 2 11" xfId="661"/>
    <cellStyle name="Título 2 2" xfId="662"/>
    <cellStyle name="Título 2 3" xfId="663"/>
    <cellStyle name="Título 2 4" xfId="664"/>
    <cellStyle name="Título 2 5" xfId="665"/>
    <cellStyle name="Título 2 6" xfId="666"/>
    <cellStyle name="Título 2 7" xfId="667"/>
    <cellStyle name="Título 2 8" xfId="668"/>
    <cellStyle name="Título 2 9" xfId="669"/>
    <cellStyle name="Título 3 10" xfId="670"/>
    <cellStyle name="Título 3 11" xfId="671"/>
    <cellStyle name="Título 3 2" xfId="672"/>
    <cellStyle name="Título 3 3" xfId="673"/>
    <cellStyle name="Título 3 4" xfId="674"/>
    <cellStyle name="Título 3 5" xfId="675"/>
    <cellStyle name="Título 3 6" xfId="676"/>
    <cellStyle name="Título 3 7" xfId="677"/>
    <cellStyle name="Título 3 8" xfId="678"/>
    <cellStyle name="Título 3 9" xfId="679"/>
    <cellStyle name="Título 4 10" xfId="680"/>
    <cellStyle name="Título 4 11" xfId="681"/>
    <cellStyle name="Título 4 2" xfId="682"/>
    <cellStyle name="Título 4 3" xfId="683"/>
    <cellStyle name="Título 4 4" xfId="684"/>
    <cellStyle name="Título 4 5" xfId="685"/>
    <cellStyle name="Título 4 6" xfId="686"/>
    <cellStyle name="Título 4 7" xfId="687"/>
    <cellStyle name="Título 4 8" xfId="688"/>
    <cellStyle name="Título 4 9" xfId="689"/>
    <cellStyle name="Título 5" xfId="149"/>
    <cellStyle name="Título 5 10" xfId="690"/>
    <cellStyle name="Título 5 11" xfId="691"/>
    <cellStyle name="Título 5 2" xfId="692"/>
    <cellStyle name="Título 5 2 2" xfId="693"/>
    <cellStyle name="Título 5 3" xfId="694"/>
    <cellStyle name="Título 5 4" xfId="695"/>
    <cellStyle name="Título 5 5" xfId="696"/>
    <cellStyle name="Título 5 6" xfId="697"/>
    <cellStyle name="Título 5 7" xfId="698"/>
    <cellStyle name="Título 5 8" xfId="699"/>
    <cellStyle name="Título 5 9" xfId="700"/>
    <cellStyle name="Título 5_Orçam_Mantiqueira_rev18" xfId="701"/>
    <cellStyle name="Título 6" xfId="150"/>
    <cellStyle name="Título 7" xfId="702"/>
    <cellStyle name="Título 8" xfId="703"/>
    <cellStyle name="Título 9" xfId="704"/>
    <cellStyle name="Totais" xfId="151"/>
    <cellStyle name="Total 10" xfId="705"/>
    <cellStyle name="Total 11" xfId="706"/>
    <cellStyle name="Total 2" xfId="152"/>
    <cellStyle name="Total 3" xfId="153"/>
    <cellStyle name="Total 4" xfId="707"/>
    <cellStyle name="Total 5" xfId="708"/>
    <cellStyle name="Total 6" xfId="709"/>
    <cellStyle name="Total 7" xfId="710"/>
    <cellStyle name="Total 8" xfId="711"/>
    <cellStyle name="Total 9" xfId="712"/>
    <cellStyle name="Vírgula 2" xfId="154"/>
    <cellStyle name="Vírgula 2 2" xfId="713"/>
    <cellStyle name="Vírgula 2 2 2" xfId="714"/>
    <cellStyle name="Vírgula 2 3" xfId="715"/>
    <cellStyle name="Vírgula 2 3 2" xfId="716"/>
    <cellStyle name="Vírgula 2 4" xfId="717"/>
    <cellStyle name="Vírgula 3" xfId="155"/>
    <cellStyle name="Vírgula 3 2" xfId="718"/>
    <cellStyle name="Vírgula 3 2 2" xfId="719"/>
    <cellStyle name="Vírgula 3 2 2 2" xfId="720"/>
    <cellStyle name="Vírgula 3 3" xfId="721"/>
    <cellStyle name="Vírgula 3 3 2" xfId="722"/>
    <cellStyle name="Vírgula 4" xfId="156"/>
    <cellStyle name="Vírgula 4 2" xfId="723"/>
    <cellStyle name="Vírgula 5" xfId="157"/>
    <cellStyle name="Vírgula 5 2" xfId="724"/>
    <cellStyle name="Vírgula 6" xfId="725"/>
    <cellStyle name="Vírgula 6 2" xfId="726"/>
    <cellStyle name="Vírgula 7" xfId="727"/>
    <cellStyle name="Vírgula 7 2" xfId="728"/>
    <cellStyle name="Vírgula 8" xfId="729"/>
    <cellStyle name="Vírgula 8 2" xfId="730"/>
    <cellStyle name="Vírgula 9" xfId="731"/>
    <cellStyle name="Vírgula 9 2" xfId="732"/>
    <cellStyle name="Warning Text" xfId="158"/>
  </cellStyles>
  <dxfs count="195">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231</xdr:row>
      <xdr:rowOff>114300</xdr:rowOff>
    </xdr:from>
    <xdr:to>
      <xdr:col>8</xdr:col>
      <xdr:colOff>0</xdr:colOff>
      <xdr:row>232</xdr:row>
      <xdr:rowOff>161925</xdr:rowOff>
    </xdr:to>
    <xdr:sp macro="" textlink="">
      <xdr:nvSpPr>
        <xdr:cNvPr id="4098" name="Text Box 7"/>
        <xdr:cNvSpPr txBox="1">
          <a:spLocks noChangeArrowheads="1"/>
        </xdr:cNvSpPr>
      </xdr:nvSpPr>
      <xdr:spPr bwMode="auto">
        <a:xfrm>
          <a:off x="47625" y="10963275"/>
          <a:ext cx="8115300" cy="2000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pt-BR"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Projetos\Users\user\Desktop\Obra%20Juven&#237;lia\dvec\ORG&#195;OS%20EXTERNOS\CODEVASF%20-%20FEDERAL\VARZELANDIA%20-%20SES%202012.02\VARZELANDIA%20-%20FINAL%20COMPLET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ustaquio/Desktop/ConePP/Pouso%20Alegre/Carola/2016/CAMPOS%20SINTETICOS/CAMPO%20DE%20FUTEBOL/S&#195;O%20GERALDO/REVIS&#195;O%20FEVEREIRO%202016/PRA&#199;A%20S&#195;O%20GERALDO%20-%20REVIS&#195;O%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lanilha Orcamentaria"/>
      <sheetName val="Quant. QUIOSQUE"/>
      <sheetName val="CRONOGRAMA FISICO FINANCEIRO"/>
      <sheetName val="BDI"/>
      <sheetName val="CRONOGRAMA FISICO FINANCEIR (2)"/>
    </sheetNames>
    <sheetDataSet>
      <sheetData sheetId="0">
        <row r="6">
          <cell r="A6" t="str">
            <v>PREFEITURA: POUSO ALEGRE</v>
          </cell>
        </row>
        <row r="7">
          <cell r="A7" t="str">
            <v>OBRA: IMPLANTAÇÃO E CONSTRUÇÃO DE EQUIPAMENTOS ESPORTIVOS</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DOS COLETATO"/>
      <sheetName val="MEMORIAL DESCRITIVO"/>
      <sheetName val="CAUCULO"/>
      <sheetName val="Gráfico"/>
      <sheetName val="Plan1"/>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34"/>
  <sheetViews>
    <sheetView showZeros="0" view="pageBreakPreview" zoomScale="115" zoomScaleSheetLayoutView="115" workbookViewId="0">
      <selection activeCell="E226" sqref="E226"/>
    </sheetView>
  </sheetViews>
  <sheetFormatPr defaultRowHeight="12.75"/>
  <cols>
    <col min="1" max="1" width="7.5703125" style="1" customWidth="1"/>
    <col min="2" max="2" width="13.28515625" style="1" customWidth="1"/>
    <col min="3" max="3" width="48" style="1" customWidth="1"/>
    <col min="4" max="4" width="9.140625" style="1"/>
    <col min="5" max="5" width="13.5703125" style="1" customWidth="1"/>
    <col min="6" max="7" width="12.28515625" style="1" customWidth="1"/>
    <col min="8" max="8" width="15.140625" style="1" customWidth="1"/>
    <col min="9" max="16384" width="9.140625" style="1"/>
  </cols>
  <sheetData>
    <row r="1" spans="1:8" ht="60.75" customHeight="1">
      <c r="A1" s="366"/>
      <c r="B1" s="366"/>
      <c r="C1" s="366"/>
      <c r="D1" s="366"/>
      <c r="E1" s="366"/>
      <c r="F1" s="366"/>
      <c r="G1" s="366"/>
      <c r="H1" s="366"/>
    </row>
    <row r="2" spans="1:8" ht="15.75">
      <c r="A2" s="374"/>
      <c r="B2" s="374"/>
      <c r="C2" s="374"/>
      <c r="D2" s="374"/>
      <c r="E2" s="374"/>
      <c r="F2" s="374"/>
      <c r="G2" s="374"/>
      <c r="H2" s="374"/>
    </row>
    <row r="3" spans="1:8" ht="3.75" customHeight="1" thickBot="1">
      <c r="A3" s="368"/>
      <c r="B3" s="368"/>
      <c r="C3" s="368"/>
      <c r="D3" s="368"/>
      <c r="E3" s="368"/>
      <c r="F3" s="368"/>
      <c r="G3" s="368"/>
      <c r="H3" s="368"/>
    </row>
    <row r="4" spans="1:8" ht="20.100000000000001" customHeight="1" thickBot="1">
      <c r="A4" s="391" t="s">
        <v>4</v>
      </c>
      <c r="B4" s="392"/>
      <c r="C4" s="392"/>
      <c r="D4" s="392"/>
      <c r="E4" s="392"/>
      <c r="F4" s="392"/>
      <c r="G4" s="392"/>
      <c r="H4" s="393"/>
    </row>
    <row r="5" spans="1:8" ht="3.75" customHeight="1" thickBot="1">
      <c r="A5" s="6"/>
      <c r="B5" s="51"/>
      <c r="C5" s="6"/>
      <c r="D5" s="6"/>
      <c r="E5" s="6"/>
      <c r="F5" s="6"/>
      <c r="G5" s="6"/>
      <c r="H5" s="6"/>
    </row>
    <row r="6" spans="1:8" s="32" customFormat="1" ht="20.100000000000001" customHeight="1">
      <c r="A6" s="382" t="s">
        <v>28</v>
      </c>
      <c r="B6" s="383"/>
      <c r="C6" s="383"/>
      <c r="D6" s="383"/>
      <c r="E6" s="384"/>
      <c r="F6" s="394" t="s">
        <v>26</v>
      </c>
      <c r="G6" s="395"/>
      <c r="H6" s="396"/>
    </row>
    <row r="7" spans="1:8" s="32" customFormat="1" ht="30.75" customHeight="1">
      <c r="A7" s="385" t="s">
        <v>417</v>
      </c>
      <c r="B7" s="386"/>
      <c r="C7" s="386"/>
      <c r="D7" s="386"/>
      <c r="E7" s="387"/>
      <c r="F7" s="379" t="s">
        <v>782</v>
      </c>
      <c r="G7" s="380"/>
      <c r="H7" s="381"/>
    </row>
    <row r="8" spans="1:8" s="32" customFormat="1" ht="20.100000000000001" customHeight="1">
      <c r="A8" s="398" t="s">
        <v>418</v>
      </c>
      <c r="B8" s="399"/>
      <c r="C8" s="399"/>
      <c r="D8" s="400"/>
      <c r="E8" s="388" t="s">
        <v>11</v>
      </c>
      <c r="F8" s="389"/>
      <c r="G8" s="389"/>
      <c r="H8" s="390"/>
    </row>
    <row r="9" spans="1:8" ht="20.100000000000001" customHeight="1">
      <c r="A9" s="404" t="s">
        <v>780</v>
      </c>
      <c r="B9" s="405"/>
      <c r="C9" s="405"/>
      <c r="D9" s="406"/>
      <c r="E9" s="377" t="s">
        <v>8</v>
      </c>
      <c r="F9" s="375" t="s">
        <v>6</v>
      </c>
      <c r="G9" s="346" t="s">
        <v>757</v>
      </c>
      <c r="H9" s="7" t="s">
        <v>7</v>
      </c>
    </row>
    <row r="10" spans="1:8" ht="20.100000000000001" customHeight="1" thickBot="1">
      <c r="A10" s="401" t="s">
        <v>675</v>
      </c>
      <c r="B10" s="402"/>
      <c r="C10" s="402"/>
      <c r="D10" s="403"/>
      <c r="E10" s="378"/>
      <c r="F10" s="376"/>
      <c r="G10" s="8" t="s">
        <v>9</v>
      </c>
      <c r="H10" s="31">
        <v>0.2666</v>
      </c>
    </row>
    <row r="11" spans="1:8" ht="3.75" customHeight="1" thickBot="1">
      <c r="A11" s="367"/>
      <c r="B11" s="367"/>
      <c r="C11" s="367"/>
      <c r="D11" s="367"/>
      <c r="E11" s="367"/>
      <c r="F11" s="367"/>
      <c r="G11" s="367"/>
      <c r="H11" s="367"/>
    </row>
    <row r="12" spans="1:8" ht="39" thickBot="1">
      <c r="A12" s="9" t="s">
        <v>0</v>
      </c>
      <c r="B12" s="60" t="s">
        <v>5</v>
      </c>
      <c r="C12" s="10" t="s">
        <v>1</v>
      </c>
      <c r="D12" s="10" t="s">
        <v>3</v>
      </c>
      <c r="E12" s="10" t="s">
        <v>2</v>
      </c>
      <c r="F12" s="11" t="s">
        <v>14</v>
      </c>
      <c r="G12" s="11" t="s">
        <v>15</v>
      </c>
      <c r="H12" s="12" t="s">
        <v>10</v>
      </c>
    </row>
    <row r="13" spans="1:8" ht="18" customHeight="1">
      <c r="A13" s="13" t="s">
        <v>29</v>
      </c>
      <c r="B13" s="61"/>
      <c r="C13" s="14" t="s">
        <v>30</v>
      </c>
      <c r="D13" s="15"/>
      <c r="E13" s="16"/>
      <c r="F13" s="16"/>
      <c r="G13" s="4">
        <f>ROUND(F13+(F13*$H$10),2)</f>
        <v>0</v>
      </c>
      <c r="H13" s="54">
        <f>SUM(H14:H16)</f>
        <v>0</v>
      </c>
    </row>
    <row r="14" spans="1:8" ht="33.75">
      <c r="A14" s="69" t="s">
        <v>16</v>
      </c>
      <c r="B14" s="64" t="s">
        <v>18</v>
      </c>
      <c r="C14" s="78" t="s">
        <v>233</v>
      </c>
      <c r="D14" s="63" t="s">
        <v>71</v>
      </c>
      <c r="E14" s="68">
        <v>1</v>
      </c>
      <c r="F14" s="358">
        <v>0</v>
      </c>
      <c r="G14" s="70">
        <f>ROUND(F14+(F14*$H$10),2)</f>
        <v>0</v>
      </c>
      <c r="H14" s="5">
        <f>ROUND((E14*G14),2)</f>
        <v>0</v>
      </c>
    </row>
    <row r="15" spans="1:8" ht="22.5">
      <c r="A15" s="69" t="s">
        <v>17</v>
      </c>
      <c r="B15" s="2" t="s">
        <v>577</v>
      </c>
      <c r="C15" s="55" t="s">
        <v>578</v>
      </c>
      <c r="D15" s="63" t="s">
        <v>71</v>
      </c>
      <c r="E15" s="68">
        <v>1</v>
      </c>
      <c r="F15" s="359">
        <v>0</v>
      </c>
      <c r="G15" s="70">
        <f>ROUND(F15+(F15*$H$10),2)</f>
        <v>0</v>
      </c>
      <c r="H15" s="5">
        <f>ROUND((E15*G15),2)</f>
        <v>0</v>
      </c>
    </row>
    <row r="16" spans="1:8">
      <c r="A16" s="69" t="s">
        <v>698</v>
      </c>
      <c r="B16" s="303" t="s">
        <v>680</v>
      </c>
      <c r="C16" s="304" t="s">
        <v>719</v>
      </c>
      <c r="D16" s="302" t="s">
        <v>157</v>
      </c>
      <c r="E16" s="68">
        <f>E19</f>
        <v>2814.2639999999997</v>
      </c>
      <c r="F16" s="359">
        <v>0</v>
      </c>
      <c r="G16" s="70">
        <f>ROUND(F16+(F16*$H$10),2)</f>
        <v>0</v>
      </c>
      <c r="H16" s="5">
        <f>ROUND((E16*G16),2)</f>
        <v>0</v>
      </c>
    </row>
    <row r="17" spans="1:10" ht="18" customHeight="1">
      <c r="A17" s="290" t="s">
        <v>31</v>
      </c>
      <c r="B17" s="291"/>
      <c r="C17" s="292" t="s">
        <v>690</v>
      </c>
      <c r="D17" s="17"/>
      <c r="E17" s="58"/>
      <c r="F17" s="355">
        <v>0</v>
      </c>
      <c r="G17" s="244">
        <f>ROUND(F17+(F17*$H$10),2)</f>
        <v>0</v>
      </c>
      <c r="H17" s="245">
        <f>SUM(H19:H28)</f>
        <v>0</v>
      </c>
      <c r="J17" s="1">
        <v>0</v>
      </c>
    </row>
    <row r="18" spans="1:10" ht="18" customHeight="1">
      <c r="A18" s="290"/>
      <c r="B18" s="291"/>
      <c r="C18" s="292" t="s">
        <v>693</v>
      </c>
      <c r="D18" s="305"/>
      <c r="E18" s="295"/>
      <c r="F18" s="355">
        <v>0</v>
      </c>
      <c r="G18" s="296"/>
      <c r="H18" s="245"/>
    </row>
    <row r="19" spans="1:10" ht="22.5">
      <c r="A19" s="293" t="s">
        <v>19</v>
      </c>
      <c r="B19" s="291" t="s">
        <v>677</v>
      </c>
      <c r="C19" s="294" t="s">
        <v>678</v>
      </c>
      <c r="D19" s="302" t="s">
        <v>157</v>
      </c>
      <c r="E19" s="295">
        <f>E219</f>
        <v>2814.2639999999997</v>
      </c>
      <c r="F19" s="360">
        <v>0</v>
      </c>
      <c r="G19" s="296">
        <f t="shared" ref="G19:G29" si="0">ROUND(F19+(F19*$H$10),2)</f>
        <v>0</v>
      </c>
      <c r="H19" s="246">
        <f>ROUND((E19*G19),2)</f>
        <v>0</v>
      </c>
    </row>
    <row r="20" spans="1:10" ht="22.5">
      <c r="A20" s="293" t="s">
        <v>20</v>
      </c>
      <c r="B20" s="291" t="s">
        <v>568</v>
      </c>
      <c r="C20" s="294" t="s">
        <v>569</v>
      </c>
      <c r="D20" s="63" t="s">
        <v>633</v>
      </c>
      <c r="E20" s="295">
        <f>'Quant. Quadra Poliesp'!I19</f>
        <v>6521.4</v>
      </c>
      <c r="F20" s="360">
        <v>0</v>
      </c>
      <c r="G20" s="296">
        <f t="shared" si="0"/>
        <v>0</v>
      </c>
      <c r="H20" s="246">
        <f>ROUND((E20*G20),2)</f>
        <v>0</v>
      </c>
    </row>
    <row r="21" spans="1:10" ht="33.75">
      <c r="A21" s="293" t="s">
        <v>21</v>
      </c>
      <c r="B21" s="291" t="s">
        <v>574</v>
      </c>
      <c r="C21" s="294" t="s">
        <v>702</v>
      </c>
      <c r="D21" s="248" t="s">
        <v>670</v>
      </c>
      <c r="E21" s="295">
        <f>'Quant. Quadra Poliesp'!I25</f>
        <v>65214</v>
      </c>
      <c r="F21" s="360">
        <v>0</v>
      </c>
      <c r="G21" s="296">
        <f t="shared" si="0"/>
        <v>0</v>
      </c>
      <c r="H21" s="246">
        <f>ROUND((E21*G21),2)</f>
        <v>0</v>
      </c>
    </row>
    <row r="22" spans="1:10" ht="26.25" customHeight="1">
      <c r="A22" s="293" t="s">
        <v>654</v>
      </c>
      <c r="B22" s="291" t="s">
        <v>575</v>
      </c>
      <c r="C22" s="139" t="s">
        <v>576</v>
      </c>
      <c r="D22" s="63" t="s">
        <v>633</v>
      </c>
      <c r="E22" s="295">
        <f>'Quant. Quadra Poliesp'!I32</f>
        <v>6521.4</v>
      </c>
      <c r="F22" s="360">
        <v>0</v>
      </c>
      <c r="G22" s="296">
        <f t="shared" si="0"/>
        <v>0</v>
      </c>
      <c r="H22" s="246">
        <f>ROUND((E22*G22),2)</f>
        <v>0</v>
      </c>
    </row>
    <row r="23" spans="1:10">
      <c r="A23" s="293" t="s">
        <v>655</v>
      </c>
      <c r="B23" s="64" t="s">
        <v>440</v>
      </c>
      <c r="C23" s="78" t="s">
        <v>441</v>
      </c>
      <c r="D23" s="50" t="s">
        <v>633</v>
      </c>
      <c r="E23" s="75">
        <f>E22</f>
        <v>6521.4</v>
      </c>
      <c r="F23" s="361">
        <v>0</v>
      </c>
      <c r="G23" s="296">
        <f t="shared" si="0"/>
        <v>0</v>
      </c>
      <c r="H23" s="246">
        <f>ROUND((E23*G23),2)</f>
        <v>0</v>
      </c>
    </row>
    <row r="24" spans="1:10" ht="26.25" customHeight="1">
      <c r="A24" s="293"/>
      <c r="B24" s="64"/>
      <c r="C24" s="73" t="s">
        <v>692</v>
      </c>
      <c r="D24" s="50"/>
      <c r="E24" s="75"/>
      <c r="F24" s="356">
        <v>0</v>
      </c>
      <c r="G24" s="296">
        <f t="shared" si="0"/>
        <v>0</v>
      </c>
      <c r="H24" s="246"/>
    </row>
    <row r="25" spans="1:10" ht="26.25" customHeight="1">
      <c r="A25" s="293" t="s">
        <v>656</v>
      </c>
      <c r="B25" s="64" t="s">
        <v>717</v>
      </c>
      <c r="C25" s="78" t="s">
        <v>718</v>
      </c>
      <c r="D25" s="50" t="s">
        <v>73</v>
      </c>
      <c r="E25" s="75">
        <f>'Quant. Quadra Poliesp'!I33</f>
        <v>44.22</v>
      </c>
      <c r="F25" s="361">
        <v>0</v>
      </c>
      <c r="G25" s="296">
        <f t="shared" si="0"/>
        <v>0</v>
      </c>
      <c r="H25" s="246">
        <f>ROUND((E25*G25),2)</f>
        <v>0</v>
      </c>
    </row>
    <row r="26" spans="1:10" ht="30.75" customHeight="1">
      <c r="A26" s="293" t="s">
        <v>696</v>
      </c>
      <c r="B26" s="64" t="s">
        <v>691</v>
      </c>
      <c r="C26" s="78" t="s">
        <v>771</v>
      </c>
      <c r="D26" s="50" t="s">
        <v>633</v>
      </c>
      <c r="E26" s="75">
        <f>'Quant. Quadra Poliesp'!I41</f>
        <v>0.73499999999999988</v>
      </c>
      <c r="F26" s="361">
        <v>0</v>
      </c>
      <c r="G26" s="296">
        <f t="shared" si="0"/>
        <v>0</v>
      </c>
      <c r="H26" s="246">
        <f>ROUND((E26*G26),2)</f>
        <v>0</v>
      </c>
    </row>
    <row r="27" spans="1:10" ht="26.25" customHeight="1">
      <c r="A27" s="293" t="s">
        <v>679</v>
      </c>
      <c r="B27" s="64" t="s">
        <v>699</v>
      </c>
      <c r="C27" s="78" t="s">
        <v>694</v>
      </c>
      <c r="D27" s="50" t="s">
        <v>73</v>
      </c>
      <c r="E27" s="75">
        <f>'Quant. Quadra Poliesp'!I46</f>
        <v>200.24</v>
      </c>
      <c r="F27" s="361">
        <v>0</v>
      </c>
      <c r="G27" s="296">
        <f t="shared" si="0"/>
        <v>0</v>
      </c>
      <c r="H27" s="246">
        <f>ROUND((E27*G27),2)</f>
        <v>0</v>
      </c>
    </row>
    <row r="28" spans="1:10" ht="38.25" customHeight="1">
      <c r="A28" s="293" t="s">
        <v>703</v>
      </c>
      <c r="B28" s="64" t="s">
        <v>220</v>
      </c>
      <c r="C28" s="71" t="s">
        <v>695</v>
      </c>
      <c r="D28" s="63" t="s">
        <v>157</v>
      </c>
      <c r="E28" s="75">
        <v>1064.17</v>
      </c>
      <c r="F28" s="361">
        <v>0</v>
      </c>
      <c r="G28" s="296">
        <f t="shared" si="0"/>
        <v>0</v>
      </c>
      <c r="H28" s="246">
        <f>ROUND((E28*G28),2)</f>
        <v>0</v>
      </c>
    </row>
    <row r="29" spans="1:10" ht="18" customHeight="1">
      <c r="A29" s="33" t="s">
        <v>33</v>
      </c>
      <c r="B29" s="62"/>
      <c r="C29" s="35" t="s">
        <v>34</v>
      </c>
      <c r="D29" s="17"/>
      <c r="E29" s="18"/>
      <c r="F29" s="356">
        <v>0</v>
      </c>
      <c r="G29" s="4">
        <f t="shared" si="0"/>
        <v>0</v>
      </c>
      <c r="H29" s="54">
        <f>SUM(H30:H39)</f>
        <v>0</v>
      </c>
    </row>
    <row r="30" spans="1:10" ht="43.5" customHeight="1">
      <c r="A30" s="69" t="s">
        <v>22</v>
      </c>
      <c r="B30" s="64" t="s">
        <v>158</v>
      </c>
      <c r="C30" s="67" t="s">
        <v>448</v>
      </c>
      <c r="D30" s="63" t="s">
        <v>157</v>
      </c>
      <c r="E30" s="68">
        <f>22*44.3</f>
        <v>974.59999999999991</v>
      </c>
      <c r="F30" s="362">
        <v>0</v>
      </c>
      <c r="G30" s="4">
        <f t="shared" ref="G30:G39" si="1">ROUND(F30+(F30*$H$10),2)</f>
        <v>0</v>
      </c>
      <c r="H30" s="5">
        <f t="shared" ref="H30:H39" si="2">ROUND((E30*G30),2)</f>
        <v>0</v>
      </c>
    </row>
    <row r="31" spans="1:10" ht="53.25" customHeight="1">
      <c r="A31" s="69" t="s">
        <v>175</v>
      </c>
      <c r="B31" s="64" t="s">
        <v>159</v>
      </c>
      <c r="C31" s="65" t="s">
        <v>160</v>
      </c>
      <c r="D31" s="63" t="s">
        <v>73</v>
      </c>
      <c r="E31" s="68">
        <v>132.6</v>
      </c>
      <c r="F31" s="362">
        <v>0</v>
      </c>
      <c r="G31" s="4">
        <f t="shared" si="1"/>
        <v>0</v>
      </c>
      <c r="H31" s="5">
        <f t="shared" si="2"/>
        <v>0</v>
      </c>
    </row>
    <row r="32" spans="1:10" ht="22.5">
      <c r="A32" s="69" t="s">
        <v>176</v>
      </c>
      <c r="B32" s="64" t="s">
        <v>161</v>
      </c>
      <c r="C32" s="65" t="s">
        <v>772</v>
      </c>
      <c r="D32" s="63" t="s">
        <v>157</v>
      </c>
      <c r="E32" s="68">
        <v>954.8</v>
      </c>
      <c r="F32" s="362">
        <v>0</v>
      </c>
      <c r="G32" s="4">
        <f t="shared" si="1"/>
        <v>0</v>
      </c>
      <c r="H32" s="5">
        <f t="shared" si="2"/>
        <v>0</v>
      </c>
    </row>
    <row r="33" spans="1:8">
      <c r="A33" s="69" t="s">
        <v>177</v>
      </c>
      <c r="B33" s="64" t="s">
        <v>162</v>
      </c>
      <c r="C33" s="65" t="s">
        <v>163</v>
      </c>
      <c r="D33" s="63" t="s">
        <v>157</v>
      </c>
      <c r="E33" s="68">
        <v>954.8</v>
      </c>
      <c r="F33" s="362">
        <v>0</v>
      </c>
      <c r="G33" s="4">
        <f t="shared" si="1"/>
        <v>0</v>
      </c>
      <c r="H33" s="5">
        <f t="shared" si="2"/>
        <v>0</v>
      </c>
    </row>
    <row r="34" spans="1:8" ht="36.75" customHeight="1">
      <c r="A34" s="69" t="s">
        <v>178</v>
      </c>
      <c r="B34" s="64" t="s">
        <v>164</v>
      </c>
      <c r="C34" s="65" t="s">
        <v>165</v>
      </c>
      <c r="D34" s="63" t="s">
        <v>157</v>
      </c>
      <c r="E34" s="68">
        <v>954.8</v>
      </c>
      <c r="F34" s="362">
        <v>0</v>
      </c>
      <c r="G34" s="4">
        <f t="shared" si="1"/>
        <v>0</v>
      </c>
      <c r="H34" s="5">
        <f t="shared" si="2"/>
        <v>0</v>
      </c>
    </row>
    <row r="35" spans="1:8" ht="22.5">
      <c r="A35" s="69" t="s">
        <v>179</v>
      </c>
      <c r="B35" s="64" t="s">
        <v>166</v>
      </c>
      <c r="C35" s="65" t="s">
        <v>167</v>
      </c>
      <c r="D35" s="63" t="s">
        <v>71</v>
      </c>
      <c r="E35" s="68">
        <v>2</v>
      </c>
      <c r="F35" s="363">
        <v>0</v>
      </c>
      <c r="G35" s="4">
        <f t="shared" si="1"/>
        <v>0</v>
      </c>
      <c r="H35" s="5">
        <f t="shared" si="2"/>
        <v>0</v>
      </c>
    </row>
    <row r="36" spans="1:8" ht="33.75">
      <c r="A36" s="69" t="s">
        <v>180</v>
      </c>
      <c r="B36" s="64" t="s">
        <v>168</v>
      </c>
      <c r="C36" s="65" t="s">
        <v>169</v>
      </c>
      <c r="D36" s="63" t="s">
        <v>157</v>
      </c>
      <c r="E36" s="68">
        <v>484.98</v>
      </c>
      <c r="F36" s="363">
        <v>0</v>
      </c>
      <c r="G36" s="4">
        <f t="shared" si="1"/>
        <v>0</v>
      </c>
      <c r="H36" s="5">
        <f t="shared" si="2"/>
        <v>0</v>
      </c>
    </row>
    <row r="37" spans="1:8" ht="33.75">
      <c r="A37" s="69" t="s">
        <v>181</v>
      </c>
      <c r="B37" s="64" t="s">
        <v>170</v>
      </c>
      <c r="C37" s="65" t="s">
        <v>171</v>
      </c>
      <c r="D37" s="63" t="s">
        <v>71</v>
      </c>
      <c r="E37" s="68">
        <v>1</v>
      </c>
      <c r="F37" s="363">
        <v>0</v>
      </c>
      <c r="G37" s="4">
        <f t="shared" si="1"/>
        <v>0</v>
      </c>
      <c r="H37" s="5">
        <f t="shared" si="2"/>
        <v>0</v>
      </c>
    </row>
    <row r="38" spans="1:8">
      <c r="A38" s="69" t="s">
        <v>182</v>
      </c>
      <c r="B38" s="64" t="s">
        <v>172</v>
      </c>
      <c r="C38" s="65" t="s">
        <v>173</v>
      </c>
      <c r="D38" s="63" t="s">
        <v>157</v>
      </c>
      <c r="E38" s="68">
        <f>(1.05+1.33+1.33+1.36)*0.4</f>
        <v>2.028</v>
      </c>
      <c r="F38" s="363">
        <v>0</v>
      </c>
      <c r="G38" s="4">
        <f t="shared" si="1"/>
        <v>0</v>
      </c>
      <c r="H38" s="5">
        <f t="shared" si="2"/>
        <v>0</v>
      </c>
    </row>
    <row r="39" spans="1:8" ht="22.5">
      <c r="A39" s="69" t="s">
        <v>183</v>
      </c>
      <c r="B39" s="64" t="s">
        <v>23</v>
      </c>
      <c r="C39" s="65" t="s">
        <v>174</v>
      </c>
      <c r="D39" s="63" t="s">
        <v>73</v>
      </c>
      <c r="E39" s="68">
        <v>211.48</v>
      </c>
      <c r="F39" s="363">
        <v>0</v>
      </c>
      <c r="G39" s="4">
        <f t="shared" si="1"/>
        <v>0</v>
      </c>
      <c r="H39" s="5">
        <f t="shared" si="2"/>
        <v>0</v>
      </c>
    </row>
    <row r="40" spans="1:8" ht="18" customHeight="1">
      <c r="A40" s="33" t="s">
        <v>35</v>
      </c>
      <c r="B40" s="2"/>
      <c r="C40" s="34" t="s">
        <v>36</v>
      </c>
      <c r="D40" s="17"/>
      <c r="E40" s="18"/>
      <c r="F40" s="356">
        <v>0</v>
      </c>
      <c r="G40" s="4">
        <f t="shared" ref="G40:G57" si="3">ROUND(F40+(F40*$H$10),2)</f>
        <v>0</v>
      </c>
      <c r="H40" s="54">
        <f>SUM(H41:H45)</f>
        <v>0</v>
      </c>
    </row>
    <row r="41" spans="1:8">
      <c r="A41" s="69" t="s">
        <v>24</v>
      </c>
      <c r="B41" s="64" t="s">
        <v>184</v>
      </c>
      <c r="C41" s="65" t="s">
        <v>185</v>
      </c>
      <c r="D41" s="63" t="s">
        <v>71</v>
      </c>
      <c r="E41" s="66">
        <v>1</v>
      </c>
      <c r="F41" s="362">
        <v>0</v>
      </c>
      <c r="G41" s="4">
        <f t="shared" si="3"/>
        <v>0</v>
      </c>
      <c r="H41" s="5">
        <f>ROUND((E41*G41),2)</f>
        <v>0</v>
      </c>
    </row>
    <row r="42" spans="1:8">
      <c r="A42" s="69" t="s">
        <v>186</v>
      </c>
      <c r="B42" s="64" t="s">
        <v>187</v>
      </c>
      <c r="C42" s="65" t="s">
        <v>188</v>
      </c>
      <c r="D42" s="63" t="s">
        <v>71</v>
      </c>
      <c r="E42" s="66">
        <v>1</v>
      </c>
      <c r="F42" s="362">
        <v>0</v>
      </c>
      <c r="G42" s="4">
        <f t="shared" si="3"/>
        <v>0</v>
      </c>
      <c r="H42" s="5">
        <f>ROUND((E42*G42),2)</f>
        <v>0</v>
      </c>
    </row>
    <row r="43" spans="1:8">
      <c r="A43" s="69" t="s">
        <v>189</v>
      </c>
      <c r="B43" s="64" t="s">
        <v>190</v>
      </c>
      <c r="C43" s="65" t="s">
        <v>191</v>
      </c>
      <c r="D43" s="63" t="s">
        <v>71</v>
      </c>
      <c r="E43" s="66">
        <v>1</v>
      </c>
      <c r="F43" s="362">
        <v>0</v>
      </c>
      <c r="G43" s="4">
        <f t="shared" si="3"/>
        <v>0</v>
      </c>
      <c r="H43" s="5">
        <f>ROUND((E43*G43),2)</f>
        <v>0</v>
      </c>
    </row>
    <row r="44" spans="1:8">
      <c r="A44" s="69" t="s">
        <v>192</v>
      </c>
      <c r="B44" s="64" t="s">
        <v>193</v>
      </c>
      <c r="C44" s="65" t="s">
        <v>194</v>
      </c>
      <c r="D44" s="63" t="s">
        <v>71</v>
      </c>
      <c r="E44" s="66">
        <v>1</v>
      </c>
      <c r="F44" s="362">
        <v>0</v>
      </c>
      <c r="G44" s="4">
        <f t="shared" si="3"/>
        <v>0</v>
      </c>
      <c r="H44" s="5">
        <f>ROUND((E44*G44),2)</f>
        <v>0</v>
      </c>
    </row>
    <row r="45" spans="1:8" ht="22.5">
      <c r="A45" s="69" t="s">
        <v>195</v>
      </c>
      <c r="B45" s="64" t="s">
        <v>196</v>
      </c>
      <c r="C45" s="65" t="s">
        <v>197</v>
      </c>
      <c r="D45" s="63" t="s">
        <v>157</v>
      </c>
      <c r="E45" s="68">
        <v>37.65</v>
      </c>
      <c r="F45" s="363">
        <v>0</v>
      </c>
      <c r="G45" s="4">
        <f t="shared" si="3"/>
        <v>0</v>
      </c>
      <c r="H45" s="5">
        <f>ROUND((E45*G45),2)</f>
        <v>0</v>
      </c>
    </row>
    <row r="46" spans="1:8" ht="18" customHeight="1">
      <c r="A46" s="33" t="s">
        <v>37</v>
      </c>
      <c r="B46" s="2"/>
      <c r="C46" s="35" t="s">
        <v>38</v>
      </c>
      <c r="D46" s="17"/>
      <c r="E46" s="18"/>
      <c r="F46" s="356">
        <v>0</v>
      </c>
      <c r="G46" s="4">
        <f t="shared" si="3"/>
        <v>0</v>
      </c>
      <c r="H46" s="54">
        <f>SUM(H47:H55)</f>
        <v>0</v>
      </c>
    </row>
    <row r="47" spans="1:8">
      <c r="A47" s="69" t="s">
        <v>198</v>
      </c>
      <c r="B47" s="64" t="s">
        <v>199</v>
      </c>
      <c r="C47" s="65" t="s">
        <v>200</v>
      </c>
      <c r="D47" s="63" t="s">
        <v>71</v>
      </c>
      <c r="E47" s="68">
        <v>1</v>
      </c>
      <c r="F47" s="363">
        <v>0</v>
      </c>
      <c r="G47" s="70">
        <f t="shared" si="3"/>
        <v>0</v>
      </c>
      <c r="H47" s="5">
        <f>ROUND((E47*G47),2)</f>
        <v>0</v>
      </c>
    </row>
    <row r="48" spans="1:8">
      <c r="A48" s="69" t="s">
        <v>201</v>
      </c>
      <c r="B48" s="64" t="s">
        <v>202</v>
      </c>
      <c r="C48" s="65" t="s">
        <v>203</v>
      </c>
      <c r="D48" s="63" t="s">
        <v>71</v>
      </c>
      <c r="E48" s="68">
        <v>1</v>
      </c>
      <c r="F48" s="363">
        <v>0</v>
      </c>
      <c r="G48" s="70">
        <f t="shared" si="3"/>
        <v>0</v>
      </c>
      <c r="H48" s="5">
        <f t="shared" ref="H48:H54" si="4">ROUND((E48*G48),2)</f>
        <v>0</v>
      </c>
    </row>
    <row r="49" spans="1:8">
      <c r="A49" s="69" t="s">
        <v>204</v>
      </c>
      <c r="B49" s="64" t="s">
        <v>205</v>
      </c>
      <c r="C49" s="65" t="s">
        <v>206</v>
      </c>
      <c r="D49" s="63" t="s">
        <v>207</v>
      </c>
      <c r="E49" s="68">
        <v>1</v>
      </c>
      <c r="F49" s="363">
        <v>0</v>
      </c>
      <c r="G49" s="70">
        <f t="shared" si="3"/>
        <v>0</v>
      </c>
      <c r="H49" s="5">
        <f t="shared" si="4"/>
        <v>0</v>
      </c>
    </row>
    <row r="50" spans="1:8" ht="22.5">
      <c r="A50" s="69" t="s">
        <v>208</v>
      </c>
      <c r="B50" s="64" t="s">
        <v>209</v>
      </c>
      <c r="C50" s="65" t="s">
        <v>210</v>
      </c>
      <c r="D50" s="63" t="s">
        <v>71</v>
      </c>
      <c r="E50" s="68">
        <v>1</v>
      </c>
      <c r="F50" s="363">
        <v>0</v>
      </c>
      <c r="G50" s="70">
        <f t="shared" si="3"/>
        <v>0</v>
      </c>
      <c r="H50" s="5">
        <f t="shared" si="4"/>
        <v>0</v>
      </c>
    </row>
    <row r="51" spans="1:8">
      <c r="A51" s="69" t="s">
        <v>211</v>
      </c>
      <c r="B51" s="64" t="s">
        <v>212</v>
      </c>
      <c r="C51" s="65" t="s">
        <v>213</v>
      </c>
      <c r="D51" s="63" t="s">
        <v>71</v>
      </c>
      <c r="E51" s="66">
        <v>1</v>
      </c>
      <c r="F51" s="362">
        <v>0</v>
      </c>
      <c r="G51" s="70">
        <f t="shared" si="3"/>
        <v>0</v>
      </c>
      <c r="H51" s="5">
        <f>ROUND((E51*G51),2)</f>
        <v>0</v>
      </c>
    </row>
    <row r="52" spans="1:8" ht="33.75">
      <c r="A52" s="69" t="s">
        <v>214</v>
      </c>
      <c r="B52" s="64" t="s">
        <v>215</v>
      </c>
      <c r="C52" s="65" t="s">
        <v>216</v>
      </c>
      <c r="D52" s="63" t="s">
        <v>71</v>
      </c>
      <c r="E52" s="68">
        <v>4</v>
      </c>
      <c r="F52" s="363">
        <v>0</v>
      </c>
      <c r="G52" s="70">
        <f t="shared" si="3"/>
        <v>0</v>
      </c>
      <c r="H52" s="5">
        <f t="shared" si="4"/>
        <v>0</v>
      </c>
    </row>
    <row r="53" spans="1:8" ht="22.5">
      <c r="A53" s="69" t="s">
        <v>217</v>
      </c>
      <c r="B53" s="64" t="s">
        <v>700</v>
      </c>
      <c r="C53" s="65" t="s">
        <v>701</v>
      </c>
      <c r="D53" s="63" t="s">
        <v>71</v>
      </c>
      <c r="E53" s="68">
        <v>19</v>
      </c>
      <c r="F53" s="362">
        <v>0</v>
      </c>
      <c r="G53" s="70">
        <f t="shared" si="3"/>
        <v>0</v>
      </c>
      <c r="H53" s="5">
        <f t="shared" si="4"/>
        <v>0</v>
      </c>
    </row>
    <row r="54" spans="1:8" ht="22.5">
      <c r="A54" s="69" t="s">
        <v>218</v>
      </c>
      <c r="B54" s="64" t="s">
        <v>220</v>
      </c>
      <c r="C54" s="71" t="s">
        <v>221</v>
      </c>
      <c r="D54" s="63" t="s">
        <v>157</v>
      </c>
      <c r="E54" s="68">
        <v>237.43</v>
      </c>
      <c r="F54" s="363">
        <v>0</v>
      </c>
      <c r="G54" s="70">
        <f t="shared" si="3"/>
        <v>0</v>
      </c>
      <c r="H54" s="5">
        <f t="shared" si="4"/>
        <v>0</v>
      </c>
    </row>
    <row r="55" spans="1:8" ht="45">
      <c r="A55" s="69" t="s">
        <v>219</v>
      </c>
      <c r="B55" s="64" t="s">
        <v>222</v>
      </c>
      <c r="C55" s="72" t="s">
        <v>223</v>
      </c>
      <c r="D55" s="63" t="s">
        <v>73</v>
      </c>
      <c r="E55" s="68">
        <v>17.45</v>
      </c>
      <c r="F55" s="363">
        <v>0</v>
      </c>
      <c r="G55" s="70">
        <f t="shared" si="3"/>
        <v>0</v>
      </c>
      <c r="H55" s="5">
        <f>ROUND((E55*G55),2)</f>
        <v>0</v>
      </c>
    </row>
    <row r="56" spans="1:8" ht="18" customHeight="1">
      <c r="A56" s="36" t="s">
        <v>39</v>
      </c>
      <c r="B56" s="52"/>
      <c r="C56" s="20" t="s">
        <v>135</v>
      </c>
      <c r="D56" s="21"/>
      <c r="E56" s="18"/>
      <c r="F56" s="356">
        <v>0</v>
      </c>
      <c r="G56" s="4">
        <f t="shared" si="3"/>
        <v>0</v>
      </c>
      <c r="H56" s="54">
        <f>H57+H63+H71+H78+H88</f>
        <v>0</v>
      </c>
    </row>
    <row r="57" spans="1:8" ht="18" customHeight="1">
      <c r="A57" s="36" t="s">
        <v>451</v>
      </c>
      <c r="B57" s="52"/>
      <c r="C57" s="73" t="s">
        <v>450</v>
      </c>
      <c r="D57" s="74"/>
      <c r="E57" s="75"/>
      <c r="F57" s="356">
        <v>0</v>
      </c>
      <c r="G57" s="70">
        <f t="shared" si="3"/>
        <v>0</v>
      </c>
      <c r="H57" s="137">
        <f>SUM(H58:H62)</f>
        <v>0</v>
      </c>
    </row>
    <row r="58" spans="1:8">
      <c r="A58" s="140" t="s">
        <v>452</v>
      </c>
      <c r="B58" s="64" t="s">
        <v>436</v>
      </c>
      <c r="C58" s="78" t="s">
        <v>437</v>
      </c>
      <c r="D58" s="50" t="s">
        <v>633</v>
      </c>
      <c r="E58" s="75">
        <f>'Quant. Quadra Poliesp'!I64</f>
        <v>16.493361431346415</v>
      </c>
      <c r="F58" s="361">
        <v>0</v>
      </c>
      <c r="G58" s="70">
        <f>ROUND(F58+(F58*$H$10),2)</f>
        <v>0</v>
      </c>
      <c r="H58" s="5">
        <f>ROUND((E58*G58),2)</f>
        <v>0</v>
      </c>
    </row>
    <row r="59" spans="1:8">
      <c r="A59" s="140" t="s">
        <v>453</v>
      </c>
      <c r="B59" s="64" t="s">
        <v>438</v>
      </c>
      <c r="C59" s="78" t="s">
        <v>439</v>
      </c>
      <c r="D59" s="50" t="s">
        <v>633</v>
      </c>
      <c r="E59" s="75">
        <f>'Quant. Quadra Poliesp'!I71</f>
        <v>2.4570000000000003</v>
      </c>
      <c r="F59" s="361">
        <v>0</v>
      </c>
      <c r="G59" s="70">
        <f t="shared" ref="G59:G91" si="5">ROUND(F59+(F59*$H$10),2)</f>
        <v>0</v>
      </c>
      <c r="H59" s="5">
        <f>ROUND((E59*G59),2)</f>
        <v>0</v>
      </c>
    </row>
    <row r="60" spans="1:8">
      <c r="A60" s="140" t="s">
        <v>454</v>
      </c>
      <c r="B60" s="64" t="s">
        <v>285</v>
      </c>
      <c r="C60" s="297" t="s">
        <v>287</v>
      </c>
      <c r="D60" s="50" t="s">
        <v>449</v>
      </c>
      <c r="E60" s="75">
        <f>'Quant. Quadra Poliesp'!I79</f>
        <v>721.8288</v>
      </c>
      <c r="F60" s="361">
        <v>0</v>
      </c>
      <c r="G60" s="70">
        <f t="shared" si="5"/>
        <v>0</v>
      </c>
      <c r="H60" s="5">
        <f>ROUND((E60*G60),2)</f>
        <v>0</v>
      </c>
    </row>
    <row r="61" spans="1:8">
      <c r="A61" s="140" t="s">
        <v>455</v>
      </c>
      <c r="B61" s="64" t="s">
        <v>442</v>
      </c>
      <c r="C61" s="297" t="s">
        <v>443</v>
      </c>
      <c r="D61" s="50" t="s">
        <v>449</v>
      </c>
      <c r="E61" s="75">
        <f>'Quant. Quadra Poliesp'!I87</f>
        <v>4772.7036000000007</v>
      </c>
      <c r="F61" s="361">
        <v>0</v>
      </c>
      <c r="G61" s="70">
        <f t="shared" si="5"/>
        <v>0</v>
      </c>
      <c r="H61" s="5">
        <f>ROUND((E61*G61),2)</f>
        <v>0</v>
      </c>
    </row>
    <row r="62" spans="1:8" ht="47.25" customHeight="1">
      <c r="A62" s="140" t="s">
        <v>456</v>
      </c>
      <c r="B62" s="64" t="s">
        <v>444</v>
      </c>
      <c r="C62" s="78" t="s">
        <v>445</v>
      </c>
      <c r="D62" s="50" t="s">
        <v>633</v>
      </c>
      <c r="E62" s="75">
        <f>'Quant. Quadra Poliesp'!I95</f>
        <v>18.950361431346415</v>
      </c>
      <c r="F62" s="361">
        <v>0</v>
      </c>
      <c r="G62" s="70">
        <f t="shared" si="5"/>
        <v>0</v>
      </c>
      <c r="H62" s="5">
        <f>ROUND((E62*G62),2)</f>
        <v>0</v>
      </c>
    </row>
    <row r="63" spans="1:8" ht="18" customHeight="1">
      <c r="A63" s="36" t="s">
        <v>466</v>
      </c>
      <c r="B63" s="64"/>
      <c r="C63" s="73" t="s">
        <v>457</v>
      </c>
      <c r="D63" s="74"/>
      <c r="E63" s="75"/>
      <c r="F63" s="356">
        <v>0</v>
      </c>
      <c r="G63" s="70">
        <f t="shared" si="5"/>
        <v>0</v>
      </c>
      <c r="H63" s="137">
        <f>SUM(H64:H70)</f>
        <v>0</v>
      </c>
    </row>
    <row r="64" spans="1:8" ht="22.5">
      <c r="A64" s="140" t="s">
        <v>465</v>
      </c>
      <c r="B64" s="64" t="s">
        <v>161</v>
      </c>
      <c r="C64" s="78" t="s">
        <v>458</v>
      </c>
      <c r="D64" s="63" t="s">
        <v>157</v>
      </c>
      <c r="E64" s="75">
        <f>'Quant. Quadra Poliesp'!I97</f>
        <v>561.08999999999992</v>
      </c>
      <c r="F64" s="361">
        <v>0</v>
      </c>
      <c r="G64" s="70">
        <f t="shared" si="5"/>
        <v>0</v>
      </c>
      <c r="H64" s="5">
        <f t="shared" ref="H64:H70" si="6">ROUND((E64*G64),2)</f>
        <v>0</v>
      </c>
    </row>
    <row r="65" spans="1:8" ht="22.5">
      <c r="A65" s="140" t="s">
        <v>467</v>
      </c>
      <c r="B65" s="64" t="s">
        <v>758</v>
      </c>
      <c r="C65" s="297" t="s">
        <v>759</v>
      </c>
      <c r="D65" s="63" t="s">
        <v>157</v>
      </c>
      <c r="E65" s="75">
        <f>E64</f>
        <v>561.08999999999992</v>
      </c>
      <c r="F65" s="361">
        <v>0</v>
      </c>
      <c r="G65" s="70">
        <f t="shared" si="5"/>
        <v>0</v>
      </c>
      <c r="H65" s="5">
        <f t="shared" si="6"/>
        <v>0</v>
      </c>
    </row>
    <row r="66" spans="1:8" ht="24.75" customHeight="1">
      <c r="A66" s="140" t="s">
        <v>468</v>
      </c>
      <c r="B66" s="64" t="s">
        <v>742</v>
      </c>
      <c r="C66" s="297" t="s">
        <v>741</v>
      </c>
      <c r="D66" s="63" t="s">
        <v>157</v>
      </c>
      <c r="E66" s="295">
        <f>'Quant. Quadra Poliesp'!I103</f>
        <v>64.350000000000009</v>
      </c>
      <c r="F66" s="360">
        <v>0</v>
      </c>
      <c r="G66" s="296">
        <f t="shared" si="5"/>
        <v>0</v>
      </c>
      <c r="H66" s="246">
        <f t="shared" si="6"/>
        <v>0</v>
      </c>
    </row>
    <row r="67" spans="1:8">
      <c r="A67" s="140" t="s">
        <v>469</v>
      </c>
      <c r="B67" s="64" t="s">
        <v>459</v>
      </c>
      <c r="C67" s="78" t="s">
        <v>460</v>
      </c>
      <c r="D67" s="63" t="s">
        <v>157</v>
      </c>
      <c r="E67" s="75">
        <f>'Quant. Quadra Poliesp'!I108</f>
        <v>561.08999999999992</v>
      </c>
      <c r="F67" s="361">
        <v>0</v>
      </c>
      <c r="G67" s="70">
        <f t="shared" si="5"/>
        <v>0</v>
      </c>
      <c r="H67" s="5">
        <f t="shared" si="6"/>
        <v>0</v>
      </c>
    </row>
    <row r="68" spans="1:8" ht="22.5">
      <c r="A68" s="140" t="s">
        <v>470</v>
      </c>
      <c r="B68" s="64" t="s">
        <v>461</v>
      </c>
      <c r="C68" s="78" t="s">
        <v>462</v>
      </c>
      <c r="D68" s="50" t="s">
        <v>157</v>
      </c>
      <c r="E68" s="75">
        <f>'Quant. Quadra Poliesp'!I114</f>
        <v>331.7</v>
      </c>
      <c r="F68" s="361">
        <v>0</v>
      </c>
      <c r="G68" s="70">
        <f t="shared" si="5"/>
        <v>0</v>
      </c>
      <c r="H68" s="5">
        <f t="shared" si="6"/>
        <v>0</v>
      </c>
    </row>
    <row r="69" spans="1:8" ht="22.5">
      <c r="A69" s="140" t="s">
        <v>471</v>
      </c>
      <c r="B69" s="64" t="s">
        <v>262</v>
      </c>
      <c r="C69" s="78" t="s">
        <v>263</v>
      </c>
      <c r="D69" s="50" t="s">
        <v>157</v>
      </c>
      <c r="E69" s="75">
        <f>'Quant. Quadra Poliesp'!I121</f>
        <v>130.69</v>
      </c>
      <c r="F69" s="361">
        <v>0</v>
      </c>
      <c r="G69" s="70">
        <f t="shared" si="5"/>
        <v>0</v>
      </c>
      <c r="H69" s="5">
        <f t="shared" si="6"/>
        <v>0</v>
      </c>
    </row>
    <row r="70" spans="1:8" ht="22.5">
      <c r="A70" s="140" t="s">
        <v>714</v>
      </c>
      <c r="B70" s="64" t="s">
        <v>463</v>
      </c>
      <c r="C70" s="78" t="s">
        <v>464</v>
      </c>
      <c r="D70" s="50" t="s">
        <v>157</v>
      </c>
      <c r="E70" s="75">
        <f>'Quant. Quadra Poliesp'!I146</f>
        <v>130.69</v>
      </c>
      <c r="F70" s="361">
        <v>0</v>
      </c>
      <c r="G70" s="70">
        <f t="shared" si="5"/>
        <v>0</v>
      </c>
      <c r="H70" s="5">
        <f t="shared" si="6"/>
        <v>0</v>
      </c>
    </row>
    <row r="71" spans="1:8" ht="18" customHeight="1">
      <c r="A71" s="36" t="s">
        <v>473</v>
      </c>
      <c r="B71" s="64"/>
      <c r="C71" s="73" t="s">
        <v>472</v>
      </c>
      <c r="D71" s="74"/>
      <c r="E71" s="75"/>
      <c r="F71" s="356">
        <v>0</v>
      </c>
      <c r="G71" s="70">
        <f t="shared" si="5"/>
        <v>0</v>
      </c>
      <c r="H71" s="137">
        <f>SUM(H72:H77)</f>
        <v>0</v>
      </c>
    </row>
    <row r="72" spans="1:8" ht="45">
      <c r="A72" s="140" t="s">
        <v>479</v>
      </c>
      <c r="B72" s="64" t="s">
        <v>159</v>
      </c>
      <c r="C72" s="65" t="s">
        <v>689</v>
      </c>
      <c r="D72" s="50" t="s">
        <v>73</v>
      </c>
      <c r="E72" s="75">
        <f>'Quant. Quadra Poliesp'!I148</f>
        <v>100</v>
      </c>
      <c r="F72" s="363">
        <v>0</v>
      </c>
      <c r="G72" s="70">
        <f t="shared" si="5"/>
        <v>0</v>
      </c>
      <c r="H72" s="5">
        <f t="shared" ref="H72:H77" si="7">ROUND((E72*G72),2)</f>
        <v>0</v>
      </c>
    </row>
    <row r="73" spans="1:8" ht="22.5">
      <c r="A73" s="140" t="s">
        <v>480</v>
      </c>
      <c r="B73" s="64" t="s">
        <v>769</v>
      </c>
      <c r="C73" s="78" t="s">
        <v>770</v>
      </c>
      <c r="D73" s="50" t="s">
        <v>157</v>
      </c>
      <c r="E73" s="75">
        <f>'Quant. Quadra Poliesp'!I157</f>
        <v>676.18799999999999</v>
      </c>
      <c r="F73" s="361">
        <v>0</v>
      </c>
      <c r="G73" s="70">
        <f t="shared" si="5"/>
        <v>0</v>
      </c>
      <c r="H73" s="5">
        <f t="shared" si="7"/>
        <v>0</v>
      </c>
    </row>
    <row r="74" spans="1:8" ht="22.5">
      <c r="A74" s="140" t="s">
        <v>481</v>
      </c>
      <c r="B74" s="64" t="s">
        <v>767</v>
      </c>
      <c r="C74" s="78" t="s">
        <v>768</v>
      </c>
      <c r="D74" s="50" t="s">
        <v>157</v>
      </c>
      <c r="E74" s="75">
        <f>20.87*32.4</f>
        <v>676.18799999999999</v>
      </c>
      <c r="F74" s="361">
        <v>0</v>
      </c>
      <c r="G74" s="70">
        <f t="shared" si="5"/>
        <v>0</v>
      </c>
      <c r="H74" s="5">
        <f t="shared" si="7"/>
        <v>0</v>
      </c>
    </row>
    <row r="75" spans="1:8">
      <c r="A75" s="140" t="s">
        <v>482</v>
      </c>
      <c r="B75" s="64" t="s">
        <v>474</v>
      </c>
      <c r="C75" s="78" t="s">
        <v>671</v>
      </c>
      <c r="D75" s="50" t="s">
        <v>157</v>
      </c>
      <c r="E75" s="75">
        <f>'Quant. Quadra Poliesp'!I163</f>
        <v>676.18799999999999</v>
      </c>
      <c r="F75" s="361">
        <v>0</v>
      </c>
      <c r="G75" s="70">
        <f t="shared" si="5"/>
        <v>0</v>
      </c>
      <c r="H75" s="5">
        <f t="shared" si="7"/>
        <v>0</v>
      </c>
    </row>
    <row r="76" spans="1:8" ht="22.5">
      <c r="A76" s="140" t="s">
        <v>483</v>
      </c>
      <c r="B76" s="64" t="s">
        <v>475</v>
      </c>
      <c r="C76" s="78" t="s">
        <v>476</v>
      </c>
      <c r="D76" s="50" t="s">
        <v>73</v>
      </c>
      <c r="E76" s="75">
        <f>'Quant. Quadra Poliesp'!I164</f>
        <v>64.8</v>
      </c>
      <c r="F76" s="361">
        <v>0</v>
      </c>
      <c r="G76" s="70">
        <f t="shared" si="5"/>
        <v>0</v>
      </c>
      <c r="H76" s="5">
        <f t="shared" si="7"/>
        <v>0</v>
      </c>
    </row>
    <row r="77" spans="1:8" ht="22.5">
      <c r="A77" s="140" t="s">
        <v>766</v>
      </c>
      <c r="B77" s="64" t="s">
        <v>477</v>
      </c>
      <c r="C77" s="78" t="s">
        <v>478</v>
      </c>
      <c r="D77" s="50" t="s">
        <v>73</v>
      </c>
      <c r="E77" s="75">
        <f>'Quant. Quadra Poliesp'!I170</f>
        <v>59.6</v>
      </c>
      <c r="F77" s="361">
        <v>0</v>
      </c>
      <c r="G77" s="70">
        <f t="shared" si="5"/>
        <v>0</v>
      </c>
      <c r="H77" s="5">
        <f t="shared" si="7"/>
        <v>0</v>
      </c>
    </row>
    <row r="78" spans="1:8" ht="18" customHeight="1">
      <c r="A78" s="36" t="s">
        <v>484</v>
      </c>
      <c r="B78" s="64"/>
      <c r="C78" s="73" t="s">
        <v>485</v>
      </c>
      <c r="D78" s="74"/>
      <c r="E78" s="75"/>
      <c r="F78" s="356">
        <v>0</v>
      </c>
      <c r="G78" s="70">
        <f t="shared" si="5"/>
        <v>0</v>
      </c>
      <c r="H78" s="137">
        <f>SUM(H79:H87)</f>
        <v>0</v>
      </c>
    </row>
    <row r="79" spans="1:8" ht="22.5">
      <c r="A79" s="140" t="s">
        <v>497</v>
      </c>
      <c r="B79" s="64" t="s">
        <v>486</v>
      </c>
      <c r="C79" s="78" t="s">
        <v>487</v>
      </c>
      <c r="D79" s="50" t="s">
        <v>71</v>
      </c>
      <c r="E79" s="75">
        <f>'Quant. Quadra Poliesp'!I177</f>
        <v>1</v>
      </c>
      <c r="F79" s="361">
        <v>0</v>
      </c>
      <c r="G79" s="70">
        <f t="shared" si="5"/>
        <v>0</v>
      </c>
      <c r="H79" s="5">
        <f>ROUND((E79*G79),2)</f>
        <v>0</v>
      </c>
    </row>
    <row r="80" spans="1:8" ht="46.5" customHeight="1">
      <c r="A80" s="140" t="s">
        <v>498</v>
      </c>
      <c r="B80" s="64" t="s">
        <v>706</v>
      </c>
      <c r="C80" s="78" t="s">
        <v>707</v>
      </c>
      <c r="D80" s="50" t="s">
        <v>71</v>
      </c>
      <c r="E80" s="75">
        <f>'Quant. Quadra Poliesp'!I178</f>
        <v>12</v>
      </c>
      <c r="F80" s="361">
        <v>0</v>
      </c>
      <c r="G80" s="70">
        <f t="shared" si="5"/>
        <v>0</v>
      </c>
      <c r="H80" s="5">
        <f t="shared" ref="H80:H87" si="8">ROUND((E80*G80),2)</f>
        <v>0</v>
      </c>
    </row>
    <row r="81" spans="1:9" ht="22.5">
      <c r="A81" s="140" t="s">
        <v>499</v>
      </c>
      <c r="B81" s="64" t="s">
        <v>488</v>
      </c>
      <c r="C81" s="78" t="s">
        <v>489</v>
      </c>
      <c r="D81" s="50" t="s">
        <v>71</v>
      </c>
      <c r="E81" s="75">
        <f>'Quant. Quadra Poliesp'!I179</f>
        <v>12</v>
      </c>
      <c r="F81" s="361">
        <v>0</v>
      </c>
      <c r="G81" s="70">
        <f t="shared" si="5"/>
        <v>0</v>
      </c>
      <c r="H81" s="5">
        <f t="shared" si="8"/>
        <v>0</v>
      </c>
    </row>
    <row r="82" spans="1:9" ht="22.5">
      <c r="A82" s="140" t="s">
        <v>500</v>
      </c>
      <c r="B82" s="64" t="s">
        <v>490</v>
      </c>
      <c r="C82" s="78" t="s">
        <v>491</v>
      </c>
      <c r="D82" s="50" t="s">
        <v>73</v>
      </c>
      <c r="E82" s="75">
        <f>'Quant. Quadra Poliesp'!I180</f>
        <v>48.9</v>
      </c>
      <c r="F82" s="361">
        <v>0</v>
      </c>
      <c r="G82" s="70">
        <f t="shared" si="5"/>
        <v>0</v>
      </c>
      <c r="H82" s="5">
        <f t="shared" si="8"/>
        <v>0</v>
      </c>
    </row>
    <row r="83" spans="1:9" ht="22.5">
      <c r="A83" s="140" t="s">
        <v>501</v>
      </c>
      <c r="B83" s="64" t="s">
        <v>492</v>
      </c>
      <c r="C83" s="78" t="s">
        <v>493</v>
      </c>
      <c r="D83" s="50" t="s">
        <v>73</v>
      </c>
      <c r="E83" s="75">
        <f>'Quant. Quadra Poliesp'!I184</f>
        <v>97.8</v>
      </c>
      <c r="F83" s="361">
        <v>0</v>
      </c>
      <c r="G83" s="70">
        <f t="shared" si="5"/>
        <v>0</v>
      </c>
      <c r="H83" s="5">
        <f t="shared" si="8"/>
        <v>0</v>
      </c>
    </row>
    <row r="84" spans="1:9">
      <c r="A84" s="140" t="s">
        <v>502</v>
      </c>
      <c r="B84" s="64" t="s">
        <v>708</v>
      </c>
      <c r="C84" s="78" t="s">
        <v>709</v>
      </c>
      <c r="D84" s="50" t="s">
        <v>71</v>
      </c>
      <c r="E84" s="75">
        <v>1</v>
      </c>
      <c r="F84" s="361">
        <v>0</v>
      </c>
      <c r="G84" s="70">
        <f t="shared" si="5"/>
        <v>0</v>
      </c>
      <c r="H84" s="5">
        <f t="shared" si="8"/>
        <v>0</v>
      </c>
    </row>
    <row r="85" spans="1:9">
      <c r="A85" s="140" t="s">
        <v>503</v>
      </c>
      <c r="B85" s="64" t="s">
        <v>710</v>
      </c>
      <c r="C85" s="78" t="s">
        <v>711</v>
      </c>
      <c r="D85" s="50" t="s">
        <v>71</v>
      </c>
      <c r="E85" s="75">
        <v>8</v>
      </c>
      <c r="F85" s="361">
        <v>0</v>
      </c>
      <c r="G85" s="70">
        <f t="shared" si="5"/>
        <v>0</v>
      </c>
      <c r="H85" s="5">
        <f t="shared" si="8"/>
        <v>0</v>
      </c>
    </row>
    <row r="86" spans="1:9">
      <c r="A86" s="140" t="s">
        <v>504</v>
      </c>
      <c r="B86" s="64" t="s">
        <v>704</v>
      </c>
      <c r="C86" s="78" t="s">
        <v>705</v>
      </c>
      <c r="D86" s="50" t="s">
        <v>71</v>
      </c>
      <c r="E86" s="75">
        <f>'Quant. Quadra Poliesp'!I190</f>
        <v>2</v>
      </c>
      <c r="F86" s="361">
        <v>0</v>
      </c>
      <c r="G86" s="70">
        <f t="shared" si="5"/>
        <v>0</v>
      </c>
      <c r="H86" s="5">
        <f t="shared" si="8"/>
        <v>0</v>
      </c>
    </row>
    <row r="87" spans="1:9">
      <c r="A87" s="140" t="s">
        <v>505</v>
      </c>
      <c r="B87" s="64" t="s">
        <v>494</v>
      </c>
      <c r="C87" s="78" t="s">
        <v>495</v>
      </c>
      <c r="D87" s="50" t="s">
        <v>71</v>
      </c>
      <c r="E87" s="75">
        <f>'Quant. Quadra Poliesp'!I191</f>
        <v>4</v>
      </c>
      <c r="F87" s="361">
        <v>0</v>
      </c>
      <c r="G87" s="70">
        <f t="shared" si="5"/>
        <v>0</v>
      </c>
      <c r="H87" s="5">
        <f t="shared" si="8"/>
        <v>0</v>
      </c>
    </row>
    <row r="88" spans="1:9" ht="18" customHeight="1">
      <c r="A88" s="36" t="s">
        <v>506</v>
      </c>
      <c r="B88" s="64"/>
      <c r="C88" s="73" t="s">
        <v>496</v>
      </c>
      <c r="D88" s="74"/>
      <c r="E88" s="75"/>
      <c r="F88" s="356">
        <v>0</v>
      </c>
      <c r="G88" s="70">
        <f t="shared" si="5"/>
        <v>0</v>
      </c>
      <c r="H88" s="137">
        <f>SUM(H89:H91)</f>
        <v>0</v>
      </c>
    </row>
    <row r="89" spans="1:9">
      <c r="A89" s="140" t="s">
        <v>507</v>
      </c>
      <c r="B89" s="64" t="s">
        <v>510</v>
      </c>
      <c r="C89" s="78" t="s">
        <v>511</v>
      </c>
      <c r="D89" s="50" t="s">
        <v>71</v>
      </c>
      <c r="E89" s="75">
        <f>'Quant. Quadra Poliesp'!I193</f>
        <v>1</v>
      </c>
      <c r="F89" s="361">
        <v>0</v>
      </c>
      <c r="G89" s="70">
        <f t="shared" si="5"/>
        <v>0</v>
      </c>
      <c r="H89" s="5">
        <f>ROUND((E89*G89),2)</f>
        <v>0</v>
      </c>
    </row>
    <row r="90" spans="1:9">
      <c r="A90" s="140" t="s">
        <v>508</v>
      </c>
      <c r="B90" s="64" t="s">
        <v>512</v>
      </c>
      <c r="C90" s="78" t="s">
        <v>513</v>
      </c>
      <c r="D90" s="50" t="s">
        <v>207</v>
      </c>
      <c r="E90" s="75">
        <f>'Quant. Quadra Poliesp'!I194</f>
        <v>1</v>
      </c>
      <c r="F90" s="361">
        <v>0</v>
      </c>
      <c r="G90" s="70">
        <f t="shared" si="5"/>
        <v>0</v>
      </c>
      <c r="H90" s="5">
        <f>ROUND((E90*G90),2)</f>
        <v>0</v>
      </c>
    </row>
    <row r="91" spans="1:9">
      <c r="A91" s="140" t="s">
        <v>509</v>
      </c>
      <c r="B91" s="64" t="s">
        <v>755</v>
      </c>
      <c r="C91" s="297" t="s">
        <v>751</v>
      </c>
      <c r="D91" s="50" t="s">
        <v>71</v>
      </c>
      <c r="E91" s="75">
        <v>2</v>
      </c>
      <c r="F91" s="361">
        <v>0</v>
      </c>
      <c r="G91" s="70">
        <f t="shared" si="5"/>
        <v>0</v>
      </c>
      <c r="H91" s="5">
        <f>ROUND((E91*G91),2)</f>
        <v>0</v>
      </c>
    </row>
    <row r="92" spans="1:9" ht="18" customHeight="1">
      <c r="A92" s="240" t="s">
        <v>40</v>
      </c>
      <c r="B92" s="241"/>
      <c r="C92" s="242" t="s">
        <v>41</v>
      </c>
      <c r="D92" s="243"/>
      <c r="E92" s="58"/>
      <c r="F92" s="355">
        <v>0</v>
      </c>
      <c r="G92" s="244">
        <f>ROUND(F92+(F92*$H$10),2)</f>
        <v>0</v>
      </c>
      <c r="H92" s="245">
        <f>H93+H108+H110+H113+H135+H150+H197</f>
        <v>0</v>
      </c>
    </row>
    <row r="93" spans="1:9" ht="18" customHeight="1">
      <c r="A93" s="240"/>
      <c r="B93" s="241"/>
      <c r="C93" s="242" t="s">
        <v>46</v>
      </c>
      <c r="D93" s="243"/>
      <c r="E93" s="58"/>
      <c r="F93" s="355">
        <v>0</v>
      </c>
      <c r="G93" s="244">
        <f>ROUND(F93+(F93*$H$10),2)</f>
        <v>0</v>
      </c>
      <c r="H93" s="261">
        <f>SUM(H95:H107)</f>
        <v>0</v>
      </c>
      <c r="I93" s="22"/>
    </row>
    <row r="94" spans="1:9" ht="18" customHeight="1">
      <c r="A94" s="240" t="s">
        <v>42</v>
      </c>
      <c r="B94" s="248"/>
      <c r="C94" s="242" t="s">
        <v>32</v>
      </c>
      <c r="D94" s="243"/>
      <c r="E94" s="58"/>
      <c r="F94" s="355">
        <v>0</v>
      </c>
      <c r="G94" s="244">
        <f>ROUND(F94+(F94*$H$10),2)</f>
        <v>0</v>
      </c>
      <c r="H94" s="246"/>
      <c r="I94" s="22"/>
    </row>
    <row r="95" spans="1:9" ht="22.5">
      <c r="A95" s="247" t="s">
        <v>580</v>
      </c>
      <c r="B95" s="248" t="s">
        <v>275</v>
      </c>
      <c r="C95" s="249" t="s">
        <v>414</v>
      </c>
      <c r="D95" s="241" t="s">
        <v>633</v>
      </c>
      <c r="E95" s="58">
        <f>'Quant. Quadra Poliesp'!I205</f>
        <v>3.8478000000000003</v>
      </c>
      <c r="F95" s="360">
        <v>0</v>
      </c>
      <c r="G95" s="244">
        <f>ROUND(F95+(F95*$H$10),2)</f>
        <v>0</v>
      </c>
      <c r="H95" s="246">
        <f>ROUND((E95*G95),2)</f>
        <v>0</v>
      </c>
      <c r="I95" s="22"/>
    </row>
    <row r="96" spans="1:9">
      <c r="A96" s="247" t="s">
        <v>581</v>
      </c>
      <c r="B96" s="248" t="s">
        <v>276</v>
      </c>
      <c r="C96" s="249" t="s">
        <v>415</v>
      </c>
      <c r="D96" s="63" t="s">
        <v>157</v>
      </c>
      <c r="E96" s="58">
        <f>'Quant. Quadra Poliesp'!I224</f>
        <v>10.829500000000001</v>
      </c>
      <c r="F96" s="360">
        <v>0</v>
      </c>
      <c r="G96" s="244">
        <f t="shared" ref="G96:G107" si="9">ROUND(F96+(F96*$H$10),2)</f>
        <v>0</v>
      </c>
      <c r="H96" s="246">
        <f>ROUND((E96*G96),2)</f>
        <v>0</v>
      </c>
      <c r="I96" s="22"/>
    </row>
    <row r="97" spans="1:9">
      <c r="A97" s="240"/>
      <c r="B97" s="248"/>
      <c r="C97" s="242" t="s">
        <v>46</v>
      </c>
      <c r="D97" s="248"/>
      <c r="E97" s="58"/>
      <c r="F97" s="355">
        <v>0</v>
      </c>
      <c r="G97" s="244">
        <f t="shared" si="9"/>
        <v>0</v>
      </c>
      <c r="H97" s="246"/>
      <c r="I97" s="22"/>
    </row>
    <row r="98" spans="1:9">
      <c r="A98" s="247" t="s">
        <v>602</v>
      </c>
      <c r="B98" s="248" t="s">
        <v>277</v>
      </c>
      <c r="C98" s="249" t="s">
        <v>416</v>
      </c>
      <c r="D98" s="63" t="s">
        <v>157</v>
      </c>
      <c r="E98" s="58">
        <f>'Quant. Quadra Poliesp'!I232</f>
        <v>19.419</v>
      </c>
      <c r="F98" s="360">
        <v>0</v>
      </c>
      <c r="G98" s="244">
        <f t="shared" si="9"/>
        <v>0</v>
      </c>
      <c r="H98" s="246">
        <f>ROUND((E98*G98),2)</f>
        <v>0</v>
      </c>
      <c r="I98" s="22"/>
    </row>
    <row r="99" spans="1:9">
      <c r="A99" s="247" t="s">
        <v>603</v>
      </c>
      <c r="B99" s="248" t="s">
        <v>285</v>
      </c>
      <c r="C99" s="249" t="s">
        <v>287</v>
      </c>
      <c r="D99" s="63" t="s">
        <v>449</v>
      </c>
      <c r="E99" s="58">
        <f>'Quant. Quadra Poliesp'!I240</f>
        <v>126.1</v>
      </c>
      <c r="F99" s="360">
        <v>0</v>
      </c>
      <c r="G99" s="244">
        <f t="shared" si="9"/>
        <v>0</v>
      </c>
      <c r="H99" s="246">
        <f>ROUND((E99*G99),2)</f>
        <v>0</v>
      </c>
      <c r="I99" s="22"/>
    </row>
    <row r="100" spans="1:9">
      <c r="A100" s="247" t="s">
        <v>604</v>
      </c>
      <c r="B100" s="248" t="s">
        <v>284</v>
      </c>
      <c r="C100" s="249" t="s">
        <v>286</v>
      </c>
      <c r="D100" s="241" t="s">
        <v>633</v>
      </c>
      <c r="E100" s="58">
        <f>'Quant. Quadra Poliesp'!I247</f>
        <v>0.54147500000000004</v>
      </c>
      <c r="F100" s="360">
        <v>0</v>
      </c>
      <c r="G100" s="244">
        <f t="shared" si="9"/>
        <v>0</v>
      </c>
      <c r="H100" s="246">
        <f>ROUND((E100*G100),2)</f>
        <v>0</v>
      </c>
      <c r="I100" s="22"/>
    </row>
    <row r="101" spans="1:9" ht="22.5">
      <c r="A101" s="247" t="s">
        <v>605</v>
      </c>
      <c r="B101" s="248" t="s">
        <v>281</v>
      </c>
      <c r="C101" s="249" t="s">
        <v>283</v>
      </c>
      <c r="D101" s="241" t="s">
        <v>633</v>
      </c>
      <c r="E101" s="58">
        <f>'Quant. Quadra Poliesp'!I250</f>
        <v>6.2418000000000005</v>
      </c>
      <c r="F101" s="360">
        <v>0</v>
      </c>
      <c r="G101" s="244">
        <f t="shared" si="9"/>
        <v>0</v>
      </c>
      <c r="H101" s="246">
        <f>ROUND((E101*G101),2)</f>
        <v>0</v>
      </c>
      <c r="I101" s="22"/>
    </row>
    <row r="102" spans="1:9" ht="22.5">
      <c r="A102" s="247" t="s">
        <v>606</v>
      </c>
      <c r="B102" s="248" t="s">
        <v>289</v>
      </c>
      <c r="C102" s="249" t="s">
        <v>290</v>
      </c>
      <c r="D102" s="63" t="s">
        <v>157</v>
      </c>
      <c r="E102" s="58">
        <f>'Quant. Quadra Poliesp'!I270</f>
        <v>40.164999999999999</v>
      </c>
      <c r="F102" s="360">
        <v>0</v>
      </c>
      <c r="G102" s="244">
        <f t="shared" si="9"/>
        <v>0</v>
      </c>
      <c r="H102" s="246">
        <f>ROUND((E102*G102),2)</f>
        <v>0</v>
      </c>
      <c r="I102" s="22"/>
    </row>
    <row r="103" spans="1:9">
      <c r="A103" s="240"/>
      <c r="B103" s="248"/>
      <c r="C103" s="250" t="s">
        <v>279</v>
      </c>
      <c r="D103" s="63"/>
      <c r="E103" s="58"/>
      <c r="F103" s="355"/>
      <c r="G103" s="244"/>
      <c r="H103" s="246"/>
      <c r="I103" s="22"/>
    </row>
    <row r="104" spans="1:9">
      <c r="A104" s="247" t="s">
        <v>607</v>
      </c>
      <c r="B104" s="248" t="s">
        <v>277</v>
      </c>
      <c r="C104" s="249" t="s">
        <v>288</v>
      </c>
      <c r="D104" s="63" t="s">
        <v>157</v>
      </c>
      <c r="E104" s="58">
        <f>'Quant. Quadra Poliesp'!I276</f>
        <v>46.003999999999998</v>
      </c>
      <c r="F104" s="360">
        <v>0</v>
      </c>
      <c r="G104" s="244">
        <f t="shared" si="9"/>
        <v>0</v>
      </c>
      <c r="H104" s="246">
        <f>ROUND((E104*G104),2)</f>
        <v>0</v>
      </c>
      <c r="I104" s="22"/>
    </row>
    <row r="105" spans="1:9">
      <c r="A105" s="247" t="s">
        <v>608</v>
      </c>
      <c r="B105" s="248" t="s">
        <v>280</v>
      </c>
      <c r="C105" s="249" t="s">
        <v>287</v>
      </c>
      <c r="D105" s="63" t="s">
        <v>449</v>
      </c>
      <c r="E105" s="58">
        <f>'Quant. Quadra Poliesp'!I282</f>
        <v>350</v>
      </c>
      <c r="F105" s="360">
        <v>0</v>
      </c>
      <c r="G105" s="244">
        <f t="shared" si="9"/>
        <v>0</v>
      </c>
      <c r="H105" s="246">
        <f>ROUND((E105*G105),2)</f>
        <v>0</v>
      </c>
      <c r="I105" s="22"/>
    </row>
    <row r="106" spans="1:9" ht="22.5">
      <c r="A106" s="247" t="s">
        <v>609</v>
      </c>
      <c r="B106" s="248" t="s">
        <v>278</v>
      </c>
      <c r="C106" s="249" t="s">
        <v>282</v>
      </c>
      <c r="D106" s="63" t="s">
        <v>157</v>
      </c>
      <c r="E106" s="58">
        <f>'Quant. Quadra Poliesp'!I291</f>
        <v>23.939999999999998</v>
      </c>
      <c r="F106" s="360">
        <v>0</v>
      </c>
      <c r="G106" s="244">
        <f t="shared" si="9"/>
        <v>0</v>
      </c>
      <c r="H106" s="246">
        <f>ROUND((E106*G106),2)</f>
        <v>0</v>
      </c>
      <c r="I106" s="22"/>
    </row>
    <row r="107" spans="1:9" ht="22.5">
      <c r="A107" s="247" t="s">
        <v>610</v>
      </c>
      <c r="B107" s="248" t="s">
        <v>281</v>
      </c>
      <c r="C107" s="249" t="s">
        <v>283</v>
      </c>
      <c r="D107" s="241" t="s">
        <v>633</v>
      </c>
      <c r="E107" s="58">
        <f>'Quant. Quadra Poliesp'!I293</f>
        <v>4.2049499999999993</v>
      </c>
      <c r="F107" s="360">
        <v>0</v>
      </c>
      <c r="G107" s="244">
        <f t="shared" si="9"/>
        <v>0</v>
      </c>
      <c r="H107" s="246">
        <f>ROUND((E107*G107),2)</f>
        <v>0</v>
      </c>
      <c r="I107" s="22"/>
    </row>
    <row r="108" spans="1:9" ht="18" customHeight="1">
      <c r="A108" s="19" t="s">
        <v>43</v>
      </c>
      <c r="B108" s="2"/>
      <c r="C108" s="40" t="s">
        <v>47</v>
      </c>
      <c r="D108" s="42"/>
      <c r="E108" s="43"/>
      <c r="F108" s="357">
        <v>0</v>
      </c>
      <c r="G108" s="4">
        <f t="shared" ref="G108:G114" si="10">ROUND(F108+(F108*$H$10),2)</f>
        <v>0</v>
      </c>
      <c r="H108" s="77">
        <f>H109</f>
        <v>0</v>
      </c>
    </row>
    <row r="109" spans="1:9" ht="22.5">
      <c r="A109" s="37" t="s">
        <v>419</v>
      </c>
      <c r="B109" s="135" t="s">
        <v>271</v>
      </c>
      <c r="C109" s="136" t="s">
        <v>272</v>
      </c>
      <c r="D109" s="63" t="s">
        <v>157</v>
      </c>
      <c r="E109" s="43">
        <v>111.33</v>
      </c>
      <c r="F109" s="364">
        <v>0</v>
      </c>
      <c r="G109" s="4">
        <f t="shared" si="10"/>
        <v>0</v>
      </c>
      <c r="H109" s="5">
        <f>ROUND((E109*G109),2)</f>
        <v>0</v>
      </c>
    </row>
    <row r="110" spans="1:9" ht="18" customHeight="1">
      <c r="A110" s="19" t="s">
        <v>44</v>
      </c>
      <c r="B110" s="2"/>
      <c r="C110" s="20" t="s">
        <v>45</v>
      </c>
      <c r="D110" s="17"/>
      <c r="E110" s="18"/>
      <c r="F110" s="356">
        <v>0</v>
      </c>
      <c r="G110" s="4">
        <f t="shared" si="10"/>
        <v>0</v>
      </c>
      <c r="H110" s="77">
        <f>SUM(H111:H112)</f>
        <v>0</v>
      </c>
    </row>
    <row r="111" spans="1:9" ht="22.5">
      <c r="A111" s="37" t="s">
        <v>230</v>
      </c>
      <c r="B111" s="2" t="s">
        <v>228</v>
      </c>
      <c r="C111" s="3" t="s">
        <v>229</v>
      </c>
      <c r="D111" s="63" t="s">
        <v>157</v>
      </c>
      <c r="E111" s="18">
        <f>25.6</f>
        <v>25.6</v>
      </c>
      <c r="F111" s="361">
        <v>0</v>
      </c>
      <c r="G111" s="4">
        <f t="shared" si="10"/>
        <v>0</v>
      </c>
      <c r="H111" s="5">
        <f>ROUND((E111*G111),2)</f>
        <v>0</v>
      </c>
    </row>
    <row r="112" spans="1:9">
      <c r="A112" s="37" t="s">
        <v>231</v>
      </c>
      <c r="B112" s="2" t="s">
        <v>227</v>
      </c>
      <c r="C112" s="3" t="s">
        <v>232</v>
      </c>
      <c r="D112" s="63" t="s">
        <v>157</v>
      </c>
      <c r="E112" s="18">
        <v>25.6</v>
      </c>
      <c r="F112" s="361">
        <v>0</v>
      </c>
      <c r="G112" s="4">
        <f t="shared" si="10"/>
        <v>0</v>
      </c>
      <c r="H112" s="5">
        <f>ROUND((E112*G112),2)</f>
        <v>0</v>
      </c>
    </row>
    <row r="113" spans="1:8" ht="18" customHeight="1">
      <c r="A113" s="19" t="s">
        <v>48</v>
      </c>
      <c r="B113" s="38"/>
      <c r="C113" s="40" t="s">
        <v>49</v>
      </c>
      <c r="D113" s="17"/>
      <c r="E113" s="18"/>
      <c r="F113" s="356">
        <v>0</v>
      </c>
      <c r="G113" s="4">
        <f t="shared" si="10"/>
        <v>0</v>
      </c>
      <c r="H113" s="77">
        <f>SUM(H114+H121+H125)</f>
        <v>0</v>
      </c>
    </row>
    <row r="114" spans="1:8" ht="18" customHeight="1">
      <c r="A114" s="19" t="s">
        <v>57</v>
      </c>
      <c r="B114" s="50"/>
      <c r="C114" s="41" t="s">
        <v>103</v>
      </c>
      <c r="D114" s="39"/>
      <c r="E114" s="18"/>
      <c r="F114" s="356">
        <v>0</v>
      </c>
      <c r="G114" s="4">
        <f t="shared" si="10"/>
        <v>0</v>
      </c>
      <c r="H114" s="77">
        <f>SUM(H115:H120)</f>
        <v>0</v>
      </c>
    </row>
    <row r="115" spans="1:8" ht="22.5">
      <c r="A115" s="37" t="s">
        <v>58</v>
      </c>
      <c r="B115" s="38" t="s">
        <v>90</v>
      </c>
      <c r="C115" s="55" t="s">
        <v>91</v>
      </c>
      <c r="D115" s="56" t="s">
        <v>73</v>
      </c>
      <c r="E115" s="57">
        <v>5.55</v>
      </c>
      <c r="F115" s="361">
        <v>0</v>
      </c>
      <c r="G115" s="4">
        <f t="shared" ref="G115:G121" si="11">ROUND(F115+(F115*$H$10),2)</f>
        <v>0</v>
      </c>
      <c r="H115" s="5">
        <f t="shared" ref="H115:H120" si="12">ROUND((E115*G115),2)</f>
        <v>0</v>
      </c>
    </row>
    <row r="116" spans="1:8" ht="22.5">
      <c r="A116" s="37" t="s">
        <v>112</v>
      </c>
      <c r="B116" s="38" t="s">
        <v>92</v>
      </c>
      <c r="C116" s="55" t="s">
        <v>93</v>
      </c>
      <c r="D116" s="56" t="s">
        <v>73</v>
      </c>
      <c r="E116" s="57">
        <f>13.03+6</f>
        <v>19.03</v>
      </c>
      <c r="F116" s="361">
        <v>0</v>
      </c>
      <c r="G116" s="4">
        <f t="shared" si="11"/>
        <v>0</v>
      </c>
      <c r="H116" s="5">
        <f t="shared" si="12"/>
        <v>0</v>
      </c>
    </row>
    <row r="117" spans="1:8" ht="22.5">
      <c r="A117" s="37" t="s">
        <v>113</v>
      </c>
      <c r="B117" s="38" t="s">
        <v>94</v>
      </c>
      <c r="C117" s="55" t="s">
        <v>95</v>
      </c>
      <c r="D117" s="56" t="s">
        <v>73</v>
      </c>
      <c r="E117" s="57">
        <v>8.99</v>
      </c>
      <c r="F117" s="361">
        <v>0</v>
      </c>
      <c r="G117" s="4">
        <f t="shared" si="11"/>
        <v>0</v>
      </c>
      <c r="H117" s="5">
        <f t="shared" si="12"/>
        <v>0</v>
      </c>
    </row>
    <row r="118" spans="1:8" ht="22.5">
      <c r="A118" s="37" t="s">
        <v>114</v>
      </c>
      <c r="B118" s="38" t="s">
        <v>96</v>
      </c>
      <c r="C118" s="55" t="s">
        <v>98</v>
      </c>
      <c r="D118" s="56" t="s">
        <v>97</v>
      </c>
      <c r="E118" s="57">
        <v>2</v>
      </c>
      <c r="F118" s="361">
        <v>0</v>
      </c>
      <c r="G118" s="4">
        <f t="shared" si="11"/>
        <v>0</v>
      </c>
      <c r="H118" s="5">
        <f t="shared" si="12"/>
        <v>0</v>
      </c>
    </row>
    <row r="119" spans="1:8" ht="22.5">
      <c r="A119" s="37" t="s">
        <v>115</v>
      </c>
      <c r="B119" s="38" t="s">
        <v>99</v>
      </c>
      <c r="C119" s="55" t="s">
        <v>100</v>
      </c>
      <c r="D119" s="56" t="s">
        <v>97</v>
      </c>
      <c r="E119" s="57">
        <v>4</v>
      </c>
      <c r="F119" s="361">
        <v>0</v>
      </c>
      <c r="G119" s="4">
        <f t="shared" si="11"/>
        <v>0</v>
      </c>
      <c r="H119" s="5">
        <f t="shared" si="12"/>
        <v>0</v>
      </c>
    </row>
    <row r="120" spans="1:8" ht="33.75">
      <c r="A120" s="37" t="s">
        <v>116</v>
      </c>
      <c r="B120" s="38" t="s">
        <v>101</v>
      </c>
      <c r="C120" s="55" t="s">
        <v>102</v>
      </c>
      <c r="D120" s="56" t="s">
        <v>71</v>
      </c>
      <c r="E120" s="57">
        <v>1</v>
      </c>
      <c r="F120" s="361">
        <v>0</v>
      </c>
      <c r="G120" s="4">
        <f t="shared" si="11"/>
        <v>0</v>
      </c>
      <c r="H120" s="5">
        <f t="shared" si="12"/>
        <v>0</v>
      </c>
    </row>
    <row r="121" spans="1:8" ht="18" customHeight="1">
      <c r="A121" s="19" t="s">
        <v>59</v>
      </c>
      <c r="B121" s="50"/>
      <c r="C121" s="41" t="s">
        <v>60</v>
      </c>
      <c r="D121" s="17"/>
      <c r="E121" s="18"/>
      <c r="F121" s="356">
        <v>0</v>
      </c>
      <c r="G121" s="4">
        <f t="shared" si="11"/>
        <v>0</v>
      </c>
      <c r="H121" s="77">
        <f>SUM(H122:H124)</f>
        <v>0</v>
      </c>
    </row>
    <row r="122" spans="1:8" ht="22.5">
      <c r="A122" s="37" t="s">
        <v>61</v>
      </c>
      <c r="B122" s="38" t="s">
        <v>108</v>
      </c>
      <c r="C122" s="3" t="s">
        <v>109</v>
      </c>
      <c r="D122" s="56" t="s">
        <v>73</v>
      </c>
      <c r="E122" s="18">
        <v>9.14</v>
      </c>
      <c r="F122" s="361">
        <v>0</v>
      </c>
      <c r="G122" s="4">
        <f t="shared" ref="G122:G127" si="13">ROUND(F122+(F122*$H$10),2)</f>
        <v>0</v>
      </c>
      <c r="H122" s="5">
        <f>ROUND((E122*G122),2)</f>
        <v>0</v>
      </c>
    </row>
    <row r="123" spans="1:8" ht="22.5">
      <c r="A123" s="37" t="s">
        <v>110</v>
      </c>
      <c r="B123" s="38" t="s">
        <v>106</v>
      </c>
      <c r="C123" s="3" t="s">
        <v>107</v>
      </c>
      <c r="D123" s="56" t="s">
        <v>73</v>
      </c>
      <c r="E123" s="58">
        <v>22.1</v>
      </c>
      <c r="F123" s="361">
        <v>0</v>
      </c>
      <c r="G123" s="4">
        <f t="shared" si="13"/>
        <v>0</v>
      </c>
      <c r="H123" s="5">
        <f>ROUND((E123*G123),2)</f>
        <v>0</v>
      </c>
    </row>
    <row r="124" spans="1:8" ht="22.5">
      <c r="A124" s="37" t="s">
        <v>111</v>
      </c>
      <c r="B124" s="38" t="s">
        <v>105</v>
      </c>
      <c r="C124" s="3" t="s">
        <v>104</v>
      </c>
      <c r="D124" s="56" t="s">
        <v>73</v>
      </c>
      <c r="E124" s="58">
        <v>7.45</v>
      </c>
      <c r="F124" s="361">
        <v>0</v>
      </c>
      <c r="G124" s="4">
        <f t="shared" si="13"/>
        <v>0</v>
      </c>
      <c r="H124" s="5">
        <f>ROUND((E124*G124),2)</f>
        <v>0</v>
      </c>
    </row>
    <row r="125" spans="1:8" ht="18" customHeight="1">
      <c r="A125" s="19" t="s">
        <v>63</v>
      </c>
      <c r="B125" s="50"/>
      <c r="C125" s="41" t="s">
        <v>62</v>
      </c>
      <c r="D125" s="17"/>
      <c r="E125" s="18"/>
      <c r="F125" s="356">
        <v>0</v>
      </c>
      <c r="G125" s="4">
        <f t="shared" si="13"/>
        <v>0</v>
      </c>
      <c r="H125" s="77">
        <f>SUM(H126:H134)</f>
        <v>0</v>
      </c>
    </row>
    <row r="126" spans="1:8" ht="22.5">
      <c r="A126" s="37" t="s">
        <v>64</v>
      </c>
      <c r="B126" s="38" t="s">
        <v>117</v>
      </c>
      <c r="C126" s="3" t="s">
        <v>118</v>
      </c>
      <c r="D126" s="56" t="s">
        <v>97</v>
      </c>
      <c r="E126" s="18">
        <v>11</v>
      </c>
      <c r="F126" s="361">
        <v>0</v>
      </c>
      <c r="G126" s="4">
        <f t="shared" si="13"/>
        <v>0</v>
      </c>
      <c r="H126" s="5">
        <f>ROUND((E126*G126),2)</f>
        <v>0</v>
      </c>
    </row>
    <row r="127" spans="1:8" ht="22.5">
      <c r="A127" s="37" t="s">
        <v>149</v>
      </c>
      <c r="B127" s="38" t="s">
        <v>119</v>
      </c>
      <c r="C127" s="3" t="s">
        <v>120</v>
      </c>
      <c r="D127" s="56" t="s">
        <v>97</v>
      </c>
      <c r="E127" s="18">
        <v>4</v>
      </c>
      <c r="F127" s="361">
        <v>0</v>
      </c>
      <c r="G127" s="4">
        <f t="shared" si="13"/>
        <v>0</v>
      </c>
      <c r="H127" s="5">
        <f>ROUND((E127*G127),2)</f>
        <v>0</v>
      </c>
    </row>
    <row r="128" spans="1:8" ht="22.5">
      <c r="A128" s="37" t="s">
        <v>150</v>
      </c>
      <c r="B128" s="38" t="s">
        <v>123</v>
      </c>
      <c r="C128" s="3" t="s">
        <v>124</v>
      </c>
      <c r="D128" s="56" t="s">
        <v>97</v>
      </c>
      <c r="E128" s="18">
        <v>2</v>
      </c>
      <c r="F128" s="361">
        <v>0</v>
      </c>
      <c r="G128" s="4">
        <f t="shared" ref="G128:G135" si="14">ROUND(F128+(F128*$H$10),2)</f>
        <v>0</v>
      </c>
      <c r="H128" s="5">
        <f t="shared" ref="H128:H134" si="15">ROUND((E128*G128),2)</f>
        <v>0</v>
      </c>
    </row>
    <row r="129" spans="1:8" ht="18" customHeight="1">
      <c r="A129" s="37" t="s">
        <v>151</v>
      </c>
      <c r="B129" s="38" t="s">
        <v>125</v>
      </c>
      <c r="C129" s="3" t="s">
        <v>126</v>
      </c>
      <c r="D129" s="56" t="s">
        <v>97</v>
      </c>
      <c r="E129" s="18">
        <v>1</v>
      </c>
      <c r="F129" s="361">
        <v>0</v>
      </c>
      <c r="G129" s="4">
        <f t="shared" si="14"/>
        <v>0</v>
      </c>
      <c r="H129" s="5">
        <f t="shared" si="15"/>
        <v>0</v>
      </c>
    </row>
    <row r="130" spans="1:8" ht="18" customHeight="1">
      <c r="A130" s="37" t="s">
        <v>152</v>
      </c>
      <c r="B130" s="38" t="s">
        <v>127</v>
      </c>
      <c r="C130" s="3" t="s">
        <v>128</v>
      </c>
      <c r="D130" s="56" t="s">
        <v>97</v>
      </c>
      <c r="E130" s="18">
        <v>4</v>
      </c>
      <c r="F130" s="361">
        <v>0</v>
      </c>
      <c r="G130" s="4">
        <f t="shared" si="14"/>
        <v>0</v>
      </c>
      <c r="H130" s="5">
        <f t="shared" si="15"/>
        <v>0</v>
      </c>
    </row>
    <row r="131" spans="1:8" ht="22.5">
      <c r="A131" s="37" t="s">
        <v>153</v>
      </c>
      <c r="B131" s="38" t="s">
        <v>129</v>
      </c>
      <c r="C131" s="3" t="s">
        <v>130</v>
      </c>
      <c r="D131" s="56" t="s">
        <v>73</v>
      </c>
      <c r="E131" s="18">
        <f>17.8+9.76</f>
        <v>27.560000000000002</v>
      </c>
      <c r="F131" s="361">
        <v>0</v>
      </c>
      <c r="G131" s="4">
        <f t="shared" si="14"/>
        <v>0</v>
      </c>
      <c r="H131" s="5">
        <f t="shared" si="15"/>
        <v>0</v>
      </c>
    </row>
    <row r="132" spans="1:8" ht="22.5">
      <c r="A132" s="37" t="s">
        <v>154</v>
      </c>
      <c r="B132" s="38" t="s">
        <v>133</v>
      </c>
      <c r="C132" s="3" t="s">
        <v>134</v>
      </c>
      <c r="D132" s="56" t="s">
        <v>73</v>
      </c>
      <c r="E132" s="18">
        <v>3.68</v>
      </c>
      <c r="F132" s="361">
        <v>0</v>
      </c>
      <c r="G132" s="4">
        <f t="shared" si="14"/>
        <v>0</v>
      </c>
      <c r="H132" s="5">
        <f t="shared" si="15"/>
        <v>0</v>
      </c>
    </row>
    <row r="133" spans="1:8" ht="22.5">
      <c r="A133" s="37" t="s">
        <v>155</v>
      </c>
      <c r="B133" s="38" t="s">
        <v>131</v>
      </c>
      <c r="C133" s="3" t="s">
        <v>132</v>
      </c>
      <c r="D133" s="56" t="s">
        <v>73</v>
      </c>
      <c r="E133" s="18">
        <f>10.68</f>
        <v>10.68</v>
      </c>
      <c r="F133" s="361">
        <v>0</v>
      </c>
      <c r="G133" s="4">
        <f t="shared" si="14"/>
        <v>0</v>
      </c>
      <c r="H133" s="5">
        <f t="shared" si="15"/>
        <v>0</v>
      </c>
    </row>
    <row r="134" spans="1:8" ht="18" customHeight="1">
      <c r="A134" s="37" t="s">
        <v>156</v>
      </c>
      <c r="B134" s="50" t="s">
        <v>121</v>
      </c>
      <c r="C134" s="3" t="s">
        <v>122</v>
      </c>
      <c r="D134" s="56" t="s">
        <v>71</v>
      </c>
      <c r="E134" s="18">
        <v>1</v>
      </c>
      <c r="F134" s="361">
        <v>0</v>
      </c>
      <c r="G134" s="4">
        <f t="shared" si="14"/>
        <v>0</v>
      </c>
      <c r="H134" s="5">
        <f t="shared" si="15"/>
        <v>0</v>
      </c>
    </row>
    <row r="135" spans="1:8" ht="18" customHeight="1">
      <c r="A135" s="19" t="s">
        <v>50</v>
      </c>
      <c r="B135" s="38"/>
      <c r="C135" s="40" t="s">
        <v>54</v>
      </c>
      <c r="D135" s="42"/>
      <c r="E135" s="43"/>
      <c r="F135" s="357">
        <v>0</v>
      </c>
      <c r="G135" s="4">
        <f t="shared" si="14"/>
        <v>0</v>
      </c>
      <c r="H135" s="77">
        <f>SUM(H136:H149)</f>
        <v>0</v>
      </c>
    </row>
    <row r="136" spans="1:8" ht="22.5">
      <c r="A136" s="37" t="s">
        <v>136</v>
      </c>
      <c r="B136" s="50" t="s">
        <v>74</v>
      </c>
      <c r="C136" s="44" t="s">
        <v>413</v>
      </c>
      <c r="D136" s="45" t="s">
        <v>71</v>
      </c>
      <c r="E136" s="18">
        <v>2</v>
      </c>
      <c r="F136" s="361">
        <v>0</v>
      </c>
      <c r="G136" s="4">
        <f>ROUND(F136+(F136*$H$10),2)</f>
        <v>0</v>
      </c>
      <c r="H136" s="5">
        <f>ROUND((E136*G136),2)</f>
        <v>0</v>
      </c>
    </row>
    <row r="137" spans="1:8" ht="22.5">
      <c r="A137" s="37" t="s">
        <v>137</v>
      </c>
      <c r="B137" s="50" t="s">
        <v>75</v>
      </c>
      <c r="C137" s="44" t="s">
        <v>65</v>
      </c>
      <c r="D137" s="45" t="s">
        <v>71</v>
      </c>
      <c r="E137" s="18">
        <v>2</v>
      </c>
      <c r="F137" s="361">
        <v>0</v>
      </c>
      <c r="G137" s="4">
        <f t="shared" ref="G137:G149" si="16">ROUND(F137+(F137*$H$10),2)</f>
        <v>0</v>
      </c>
      <c r="H137" s="5">
        <f t="shared" ref="H137:H149" si="17">ROUND((E137*G137),2)</f>
        <v>0</v>
      </c>
    </row>
    <row r="138" spans="1:8">
      <c r="A138" s="37" t="s">
        <v>138</v>
      </c>
      <c r="B138" s="50" t="s">
        <v>76</v>
      </c>
      <c r="C138" s="44" t="s">
        <v>77</v>
      </c>
      <c r="D138" s="45" t="s">
        <v>71</v>
      </c>
      <c r="E138" s="18">
        <v>1</v>
      </c>
      <c r="F138" s="361">
        <v>0</v>
      </c>
      <c r="G138" s="4">
        <f t="shared" si="16"/>
        <v>0</v>
      </c>
      <c r="H138" s="5">
        <f t="shared" si="17"/>
        <v>0</v>
      </c>
    </row>
    <row r="139" spans="1:8" ht="22.5">
      <c r="A139" s="37" t="s">
        <v>139</v>
      </c>
      <c r="B139" s="50" t="s">
        <v>78</v>
      </c>
      <c r="C139" s="44" t="s">
        <v>410</v>
      </c>
      <c r="D139" s="47" t="s">
        <v>71</v>
      </c>
      <c r="E139" s="18">
        <v>4</v>
      </c>
      <c r="F139" s="361">
        <v>0</v>
      </c>
      <c r="G139" s="4">
        <f t="shared" si="16"/>
        <v>0</v>
      </c>
      <c r="H139" s="5">
        <f t="shared" si="17"/>
        <v>0</v>
      </c>
    </row>
    <row r="140" spans="1:8" ht="22.5">
      <c r="A140" s="37" t="s">
        <v>140</v>
      </c>
      <c r="B140" s="50" t="s">
        <v>738</v>
      </c>
      <c r="C140" s="46" t="s">
        <v>740</v>
      </c>
      <c r="D140" s="47" t="s">
        <v>71</v>
      </c>
      <c r="E140" s="18">
        <v>2</v>
      </c>
      <c r="F140" s="361">
        <v>0</v>
      </c>
      <c r="G140" s="4">
        <f t="shared" si="16"/>
        <v>0</v>
      </c>
      <c r="H140" s="5">
        <f t="shared" si="17"/>
        <v>0</v>
      </c>
    </row>
    <row r="141" spans="1:8" ht="22.5">
      <c r="A141" s="37" t="s">
        <v>141</v>
      </c>
      <c r="B141" s="50" t="s">
        <v>79</v>
      </c>
      <c r="C141" s="46" t="s">
        <v>411</v>
      </c>
      <c r="D141" s="48" t="s">
        <v>157</v>
      </c>
      <c r="E141" s="18">
        <v>1.2</v>
      </c>
      <c r="F141" s="361">
        <v>0</v>
      </c>
      <c r="G141" s="4">
        <f t="shared" si="16"/>
        <v>0</v>
      </c>
      <c r="H141" s="5">
        <f t="shared" si="17"/>
        <v>0</v>
      </c>
    </row>
    <row r="142" spans="1:8" ht="22.5">
      <c r="A142" s="37" t="s">
        <v>142</v>
      </c>
      <c r="B142" s="50" t="s">
        <v>80</v>
      </c>
      <c r="C142" s="44" t="s">
        <v>66</v>
      </c>
      <c r="D142" s="49" t="s">
        <v>73</v>
      </c>
      <c r="E142" s="18">
        <f>3.4*2</f>
        <v>6.8</v>
      </c>
      <c r="F142" s="361">
        <v>0</v>
      </c>
      <c r="G142" s="4">
        <f t="shared" si="16"/>
        <v>0</v>
      </c>
      <c r="H142" s="5">
        <f t="shared" si="17"/>
        <v>0</v>
      </c>
    </row>
    <row r="143" spans="1:8">
      <c r="A143" s="37" t="s">
        <v>143</v>
      </c>
      <c r="B143" s="50" t="s">
        <v>81</v>
      </c>
      <c r="C143" s="44" t="s">
        <v>67</v>
      </c>
      <c r="D143" s="48" t="s">
        <v>157</v>
      </c>
      <c r="E143" s="18">
        <f>0.4*0.8</f>
        <v>0.32000000000000006</v>
      </c>
      <c r="F143" s="361">
        <v>0</v>
      </c>
      <c r="G143" s="4">
        <f t="shared" si="16"/>
        <v>0</v>
      </c>
      <c r="H143" s="5">
        <f t="shared" si="17"/>
        <v>0</v>
      </c>
    </row>
    <row r="144" spans="1:8">
      <c r="A144" s="37" t="s">
        <v>144</v>
      </c>
      <c r="B144" s="50" t="s">
        <v>82</v>
      </c>
      <c r="C144" s="44" t="s">
        <v>83</v>
      </c>
      <c r="D144" s="45" t="s">
        <v>71</v>
      </c>
      <c r="E144" s="18">
        <v>4</v>
      </c>
      <c r="F144" s="361">
        <v>0</v>
      </c>
      <c r="G144" s="4">
        <f t="shared" si="16"/>
        <v>0</v>
      </c>
      <c r="H144" s="5">
        <f t="shared" si="17"/>
        <v>0</v>
      </c>
    </row>
    <row r="145" spans="1:8" ht="18" customHeight="1">
      <c r="A145" s="37" t="s">
        <v>145</v>
      </c>
      <c r="B145" s="50" t="s">
        <v>84</v>
      </c>
      <c r="C145" s="44" t="s">
        <v>68</v>
      </c>
      <c r="D145" s="45" t="s">
        <v>71</v>
      </c>
      <c r="E145" s="18">
        <v>4</v>
      </c>
      <c r="F145" s="361">
        <v>0</v>
      </c>
      <c r="G145" s="4">
        <f t="shared" si="16"/>
        <v>0</v>
      </c>
      <c r="H145" s="5">
        <f t="shared" si="17"/>
        <v>0</v>
      </c>
    </row>
    <row r="146" spans="1:8" ht="22.5">
      <c r="A146" s="37" t="s">
        <v>146</v>
      </c>
      <c r="B146" s="50" t="s">
        <v>85</v>
      </c>
      <c r="C146" s="44" t="s">
        <v>86</v>
      </c>
      <c r="D146" s="45" t="s">
        <v>71</v>
      </c>
      <c r="E146" s="18">
        <v>4</v>
      </c>
      <c r="F146" s="361">
        <v>0</v>
      </c>
      <c r="G146" s="4">
        <f t="shared" si="16"/>
        <v>0</v>
      </c>
      <c r="H146" s="5">
        <f t="shared" si="17"/>
        <v>0</v>
      </c>
    </row>
    <row r="147" spans="1:8" ht="27.75" customHeight="1">
      <c r="A147" s="37" t="s">
        <v>147</v>
      </c>
      <c r="B147" s="50" t="s">
        <v>87</v>
      </c>
      <c r="C147" s="44" t="s">
        <v>412</v>
      </c>
      <c r="D147" s="45" t="s">
        <v>71</v>
      </c>
      <c r="E147" s="18">
        <v>6</v>
      </c>
      <c r="F147" s="361">
        <v>0</v>
      </c>
      <c r="G147" s="4">
        <f t="shared" si="16"/>
        <v>0</v>
      </c>
      <c r="H147" s="5">
        <f t="shared" si="17"/>
        <v>0</v>
      </c>
    </row>
    <row r="148" spans="1:8" ht="18" customHeight="1">
      <c r="A148" s="37" t="s">
        <v>148</v>
      </c>
      <c r="B148" s="50" t="s">
        <v>88</v>
      </c>
      <c r="C148" s="44" t="s">
        <v>69</v>
      </c>
      <c r="D148" s="45" t="s">
        <v>71</v>
      </c>
      <c r="E148" s="18">
        <v>4</v>
      </c>
      <c r="F148" s="361">
        <v>0</v>
      </c>
      <c r="G148" s="4">
        <f t="shared" si="16"/>
        <v>0</v>
      </c>
      <c r="H148" s="5">
        <f t="shared" si="17"/>
        <v>0</v>
      </c>
    </row>
    <row r="149" spans="1:8" ht="18" customHeight="1">
      <c r="A149" s="37" t="s">
        <v>739</v>
      </c>
      <c r="B149" s="50" t="s">
        <v>89</v>
      </c>
      <c r="C149" s="44" t="s">
        <v>70</v>
      </c>
      <c r="D149" s="45" t="s">
        <v>71</v>
      </c>
      <c r="E149" s="18">
        <v>4</v>
      </c>
      <c r="F149" s="361">
        <v>0</v>
      </c>
      <c r="G149" s="4">
        <f t="shared" si="16"/>
        <v>0</v>
      </c>
      <c r="H149" s="5">
        <f t="shared" si="17"/>
        <v>0</v>
      </c>
    </row>
    <row r="150" spans="1:8" ht="18" customHeight="1">
      <c r="A150" s="19" t="s">
        <v>52</v>
      </c>
      <c r="B150" s="2"/>
      <c r="C150" s="20" t="s">
        <v>51</v>
      </c>
      <c r="D150" s="17"/>
      <c r="E150" s="18"/>
      <c r="F150" s="356">
        <v>0</v>
      </c>
      <c r="G150" s="4">
        <f>ROUND(F150+(F150*$H$10),2)</f>
        <v>0</v>
      </c>
      <c r="H150" s="77">
        <f>H151+H164+H170+H173+H181+H186+H190+H193</f>
        <v>0</v>
      </c>
    </row>
    <row r="151" spans="1:8" ht="18" customHeight="1">
      <c r="A151" s="19" t="s">
        <v>350</v>
      </c>
      <c r="B151" s="2"/>
      <c r="C151" s="20" t="s">
        <v>291</v>
      </c>
      <c r="D151" s="17"/>
      <c r="E151" s="18"/>
      <c r="F151" s="356">
        <v>0</v>
      </c>
      <c r="G151" s="4">
        <f>ROUND(F151+(F151*$H$10),2)</f>
        <v>0</v>
      </c>
      <c r="H151" s="137">
        <f>SUM(H152:H163)</f>
        <v>0</v>
      </c>
    </row>
    <row r="152" spans="1:8" ht="22.5">
      <c r="A152" s="37" t="s">
        <v>351</v>
      </c>
      <c r="B152" s="2" t="s">
        <v>324</v>
      </c>
      <c r="C152" s="3" t="s">
        <v>657</v>
      </c>
      <c r="D152" s="17" t="s">
        <v>73</v>
      </c>
      <c r="E152" s="18">
        <v>16</v>
      </c>
      <c r="F152" s="361">
        <v>0</v>
      </c>
      <c r="G152" s="4">
        <f>ROUND(F152+(F152*$H$10),2)</f>
        <v>0</v>
      </c>
      <c r="H152" s="5">
        <f>ROUND((E152*G152),2)</f>
        <v>0</v>
      </c>
    </row>
    <row r="153" spans="1:8" ht="22.5">
      <c r="A153" s="37" t="s">
        <v>352</v>
      </c>
      <c r="B153" s="2" t="s">
        <v>325</v>
      </c>
      <c r="C153" s="3" t="s">
        <v>658</v>
      </c>
      <c r="D153" s="17" t="s">
        <v>73</v>
      </c>
      <c r="E153" s="18">
        <v>32</v>
      </c>
      <c r="F153" s="361">
        <v>0</v>
      </c>
      <c r="G153" s="4">
        <f t="shared" ref="G153:G164" si="18">ROUND(F153+(F153*$H$10),2)</f>
        <v>0</v>
      </c>
      <c r="H153" s="5">
        <f t="shared" ref="H153:H163" si="19">ROUND((E153*G153),2)</f>
        <v>0</v>
      </c>
    </row>
    <row r="154" spans="1:8" ht="22.5">
      <c r="A154" s="37" t="s">
        <v>353</v>
      </c>
      <c r="B154" s="2" t="s">
        <v>326</v>
      </c>
      <c r="C154" s="3" t="s">
        <v>659</v>
      </c>
      <c r="D154" s="17" t="s">
        <v>73</v>
      </c>
      <c r="E154" s="18">
        <v>16</v>
      </c>
      <c r="F154" s="361">
        <v>0</v>
      </c>
      <c r="G154" s="4">
        <f t="shared" si="18"/>
        <v>0</v>
      </c>
      <c r="H154" s="5">
        <f t="shared" si="19"/>
        <v>0</v>
      </c>
    </row>
    <row r="155" spans="1:8" ht="33.75">
      <c r="A155" s="37" t="s">
        <v>354</v>
      </c>
      <c r="B155" s="2" t="s">
        <v>327</v>
      </c>
      <c r="C155" s="3" t="s">
        <v>660</v>
      </c>
      <c r="D155" s="17" t="s">
        <v>73</v>
      </c>
      <c r="E155" s="18">
        <v>80</v>
      </c>
      <c r="F155" s="361">
        <v>0</v>
      </c>
      <c r="G155" s="4">
        <f t="shared" si="18"/>
        <v>0</v>
      </c>
      <c r="H155" s="5">
        <f t="shared" si="19"/>
        <v>0</v>
      </c>
    </row>
    <row r="156" spans="1:8" ht="33.75">
      <c r="A156" s="37" t="s">
        <v>355</v>
      </c>
      <c r="B156" s="2" t="s">
        <v>328</v>
      </c>
      <c r="C156" s="3" t="s">
        <v>661</v>
      </c>
      <c r="D156" s="17" t="s">
        <v>73</v>
      </c>
      <c r="E156" s="18">
        <v>100</v>
      </c>
      <c r="F156" s="361">
        <v>0</v>
      </c>
      <c r="G156" s="4">
        <f t="shared" si="18"/>
        <v>0</v>
      </c>
      <c r="H156" s="5">
        <f t="shared" si="19"/>
        <v>0</v>
      </c>
    </row>
    <row r="157" spans="1:8" ht="33.75">
      <c r="A157" s="37" t="s">
        <v>356</v>
      </c>
      <c r="B157" s="2" t="s">
        <v>329</v>
      </c>
      <c r="C157" s="3" t="s">
        <v>662</v>
      </c>
      <c r="D157" s="17" t="s">
        <v>73</v>
      </c>
      <c r="E157" s="18">
        <v>80</v>
      </c>
      <c r="F157" s="361">
        <v>0</v>
      </c>
      <c r="G157" s="4">
        <f t="shared" si="18"/>
        <v>0</v>
      </c>
      <c r="H157" s="5">
        <f t="shared" si="19"/>
        <v>0</v>
      </c>
    </row>
    <row r="158" spans="1:8" ht="33.75">
      <c r="A158" s="37" t="s">
        <v>357</v>
      </c>
      <c r="B158" s="2" t="s">
        <v>330</v>
      </c>
      <c r="C158" s="3" t="s">
        <v>663</v>
      </c>
      <c r="D158" s="17" t="s">
        <v>73</v>
      </c>
      <c r="E158" s="18">
        <v>90</v>
      </c>
      <c r="F158" s="361">
        <v>0</v>
      </c>
      <c r="G158" s="4">
        <f t="shared" si="18"/>
        <v>0</v>
      </c>
      <c r="H158" s="5">
        <f t="shared" si="19"/>
        <v>0</v>
      </c>
    </row>
    <row r="159" spans="1:8" ht="33.75">
      <c r="A159" s="37" t="s">
        <v>358</v>
      </c>
      <c r="B159" s="2" t="s">
        <v>331</v>
      </c>
      <c r="C159" s="3" t="s">
        <v>664</v>
      </c>
      <c r="D159" s="17" t="s">
        <v>73</v>
      </c>
      <c r="E159" s="18">
        <v>60</v>
      </c>
      <c r="F159" s="361">
        <v>0</v>
      </c>
      <c r="G159" s="4">
        <f t="shared" si="18"/>
        <v>0</v>
      </c>
      <c r="H159" s="5">
        <f t="shared" si="19"/>
        <v>0</v>
      </c>
    </row>
    <row r="160" spans="1:8" ht="33.75">
      <c r="A160" s="37" t="s">
        <v>359</v>
      </c>
      <c r="B160" s="2" t="s">
        <v>332</v>
      </c>
      <c r="C160" s="3" t="s">
        <v>665</v>
      </c>
      <c r="D160" s="17" t="s">
        <v>73</v>
      </c>
      <c r="E160" s="18">
        <v>60</v>
      </c>
      <c r="F160" s="361">
        <v>0</v>
      </c>
      <c r="G160" s="4">
        <f t="shared" si="18"/>
        <v>0</v>
      </c>
      <c r="H160" s="5">
        <f t="shared" si="19"/>
        <v>0</v>
      </c>
    </row>
    <row r="161" spans="1:8" ht="33.75">
      <c r="A161" s="37" t="s">
        <v>360</v>
      </c>
      <c r="B161" s="2" t="s">
        <v>333</v>
      </c>
      <c r="C161" s="3" t="s">
        <v>666</v>
      </c>
      <c r="D161" s="17" t="s">
        <v>73</v>
      </c>
      <c r="E161" s="18">
        <v>60</v>
      </c>
      <c r="F161" s="361">
        <v>0</v>
      </c>
      <c r="G161" s="4">
        <f t="shared" si="18"/>
        <v>0</v>
      </c>
      <c r="H161" s="5">
        <f t="shared" si="19"/>
        <v>0</v>
      </c>
    </row>
    <row r="162" spans="1:8" ht="33.75">
      <c r="A162" s="37" t="s">
        <v>361</v>
      </c>
      <c r="B162" s="138" t="s">
        <v>396</v>
      </c>
      <c r="C162" s="3" t="s">
        <v>667</v>
      </c>
      <c r="D162" s="17" t="s">
        <v>73</v>
      </c>
      <c r="E162" s="18">
        <v>30</v>
      </c>
      <c r="F162" s="361">
        <v>0</v>
      </c>
      <c r="G162" s="4">
        <f t="shared" si="18"/>
        <v>0</v>
      </c>
      <c r="H162" s="5">
        <f t="shared" si="19"/>
        <v>0</v>
      </c>
    </row>
    <row r="163" spans="1:8" ht="33.75">
      <c r="A163" s="37" t="s">
        <v>362</v>
      </c>
      <c r="B163" s="138" t="s">
        <v>397</v>
      </c>
      <c r="C163" s="3" t="s">
        <v>668</v>
      </c>
      <c r="D163" s="17" t="s">
        <v>73</v>
      </c>
      <c r="E163" s="18">
        <v>20</v>
      </c>
      <c r="F163" s="361">
        <v>0</v>
      </c>
      <c r="G163" s="4">
        <f t="shared" si="18"/>
        <v>0</v>
      </c>
      <c r="H163" s="5">
        <f t="shared" si="19"/>
        <v>0</v>
      </c>
    </row>
    <row r="164" spans="1:8" ht="18" customHeight="1">
      <c r="A164" s="19" t="s">
        <v>363</v>
      </c>
      <c r="B164" s="2"/>
      <c r="C164" s="20" t="s">
        <v>292</v>
      </c>
      <c r="D164" s="17"/>
      <c r="E164" s="18"/>
      <c r="F164" s="356">
        <v>0</v>
      </c>
      <c r="G164" s="4">
        <f t="shared" si="18"/>
        <v>0</v>
      </c>
      <c r="H164" s="137">
        <f>SUM(H165:H169)</f>
        <v>0</v>
      </c>
    </row>
    <row r="165" spans="1:8">
      <c r="A165" s="37" t="s">
        <v>364</v>
      </c>
      <c r="B165" s="138" t="s">
        <v>400</v>
      </c>
      <c r="C165" s="3" t="s">
        <v>293</v>
      </c>
      <c r="D165" s="17" t="s">
        <v>97</v>
      </c>
      <c r="E165" s="18">
        <v>6</v>
      </c>
      <c r="F165" s="361">
        <v>0</v>
      </c>
      <c r="G165" s="4">
        <f t="shared" ref="G165:G174" si="20">ROUND(F165+(F165*$H$10),2)</f>
        <v>0</v>
      </c>
      <c r="H165" s="5">
        <f>ROUND((E165*G165),2)</f>
        <v>0</v>
      </c>
    </row>
    <row r="166" spans="1:8">
      <c r="A166" s="37" t="s">
        <v>365</v>
      </c>
      <c r="B166" s="2" t="s">
        <v>334</v>
      </c>
      <c r="C166" s="3" t="s">
        <v>294</v>
      </c>
      <c r="D166" s="56" t="s">
        <v>71</v>
      </c>
      <c r="E166" s="18">
        <v>19</v>
      </c>
      <c r="F166" s="361">
        <v>0</v>
      </c>
      <c r="G166" s="4">
        <f t="shared" si="20"/>
        <v>0</v>
      </c>
      <c r="H166" s="5">
        <f>ROUND((E166*G166),2)</f>
        <v>0</v>
      </c>
    </row>
    <row r="167" spans="1:8" ht="22.5">
      <c r="A167" s="37" t="s">
        <v>366</v>
      </c>
      <c r="B167" s="138" t="s">
        <v>401</v>
      </c>
      <c r="C167" s="3" t="s">
        <v>402</v>
      </c>
      <c r="D167" s="56" t="s">
        <v>71</v>
      </c>
      <c r="E167" s="18">
        <v>1</v>
      </c>
      <c r="F167" s="361">
        <v>0</v>
      </c>
      <c r="G167" s="4">
        <f t="shared" si="20"/>
        <v>0</v>
      </c>
      <c r="H167" s="5">
        <f>ROUND((E167*G167),2)</f>
        <v>0</v>
      </c>
    </row>
    <row r="168" spans="1:8" ht="33.75">
      <c r="A168" s="37" t="s">
        <v>367</v>
      </c>
      <c r="B168" s="2" t="s">
        <v>335</v>
      </c>
      <c r="C168" s="3" t="s">
        <v>295</v>
      </c>
      <c r="D168" s="56" t="s">
        <v>71</v>
      </c>
      <c r="E168" s="18">
        <v>1</v>
      </c>
      <c r="F168" s="361">
        <v>0</v>
      </c>
      <c r="G168" s="4">
        <f t="shared" si="20"/>
        <v>0</v>
      </c>
      <c r="H168" s="5">
        <f>ROUND((E168*G168),2)</f>
        <v>0</v>
      </c>
    </row>
    <row r="169" spans="1:8" ht="22.5">
      <c r="A169" s="37" t="s">
        <v>368</v>
      </c>
      <c r="B169" s="2" t="s">
        <v>336</v>
      </c>
      <c r="C169" s="3" t="s">
        <v>296</v>
      </c>
      <c r="D169" s="56" t="s">
        <v>71</v>
      </c>
      <c r="E169" s="18">
        <v>1</v>
      </c>
      <c r="F169" s="361">
        <v>0</v>
      </c>
      <c r="G169" s="4">
        <f t="shared" si="20"/>
        <v>0</v>
      </c>
      <c r="H169" s="5">
        <f>ROUND((E169*G169),2)</f>
        <v>0</v>
      </c>
    </row>
    <row r="170" spans="1:8" ht="18" customHeight="1">
      <c r="A170" s="19" t="s">
        <v>369</v>
      </c>
      <c r="B170" s="2"/>
      <c r="C170" s="20" t="s">
        <v>297</v>
      </c>
      <c r="D170" s="17"/>
      <c r="E170" s="18"/>
      <c r="F170" s="356">
        <v>0</v>
      </c>
      <c r="G170" s="4">
        <f t="shared" si="20"/>
        <v>0</v>
      </c>
      <c r="H170" s="137">
        <f>SUM(H171:H172)</f>
        <v>0</v>
      </c>
    </row>
    <row r="171" spans="1:8">
      <c r="A171" s="37" t="s">
        <v>370</v>
      </c>
      <c r="B171" s="138" t="s">
        <v>403</v>
      </c>
      <c r="C171" s="3" t="s">
        <v>298</v>
      </c>
      <c r="D171" s="56" t="s">
        <v>71</v>
      </c>
      <c r="E171" s="18">
        <v>6</v>
      </c>
      <c r="F171" s="361">
        <v>0</v>
      </c>
      <c r="G171" s="4">
        <f t="shared" si="20"/>
        <v>0</v>
      </c>
      <c r="H171" s="5">
        <f>ROUND((E171*G171),2)</f>
        <v>0</v>
      </c>
    </row>
    <row r="172" spans="1:8" ht="22.5">
      <c r="A172" s="37" t="s">
        <v>371</v>
      </c>
      <c r="B172" s="2" t="s">
        <v>337</v>
      </c>
      <c r="C172" s="3" t="s">
        <v>299</v>
      </c>
      <c r="D172" s="56" t="s">
        <v>71</v>
      </c>
      <c r="E172" s="18">
        <v>6</v>
      </c>
      <c r="F172" s="361">
        <v>0</v>
      </c>
      <c r="G172" s="4">
        <f t="shared" si="20"/>
        <v>0</v>
      </c>
      <c r="H172" s="5">
        <f>ROUND((E172*G172),2)</f>
        <v>0</v>
      </c>
    </row>
    <row r="173" spans="1:8" ht="18" customHeight="1">
      <c r="A173" s="19" t="s">
        <v>372</v>
      </c>
      <c r="B173" s="2"/>
      <c r="C173" s="20" t="s">
        <v>300</v>
      </c>
      <c r="D173" s="17"/>
      <c r="E173" s="18"/>
      <c r="F173" s="356">
        <v>0</v>
      </c>
      <c r="G173" s="4">
        <f t="shared" si="20"/>
        <v>0</v>
      </c>
      <c r="H173" s="137">
        <f>SUM(H174:H180)</f>
        <v>0</v>
      </c>
    </row>
    <row r="174" spans="1:8">
      <c r="A174" s="37" t="s">
        <v>373</v>
      </c>
      <c r="B174" s="2" t="s">
        <v>338</v>
      </c>
      <c r="C174" s="3" t="s">
        <v>301</v>
      </c>
      <c r="D174" s="56" t="s">
        <v>71</v>
      </c>
      <c r="E174" s="18">
        <v>2</v>
      </c>
      <c r="F174" s="361">
        <v>0</v>
      </c>
      <c r="G174" s="4">
        <f t="shared" si="20"/>
        <v>0</v>
      </c>
      <c r="H174" s="5">
        <f>ROUND((E174*G174),2)</f>
        <v>0</v>
      </c>
    </row>
    <row r="175" spans="1:8">
      <c r="A175" s="37" t="s">
        <v>374</v>
      </c>
      <c r="B175" s="2" t="s">
        <v>339</v>
      </c>
      <c r="C175" s="3" t="s">
        <v>302</v>
      </c>
      <c r="D175" s="56" t="s">
        <v>71</v>
      </c>
      <c r="E175" s="18">
        <v>1</v>
      </c>
      <c r="F175" s="361">
        <v>0</v>
      </c>
      <c r="G175" s="4">
        <f t="shared" ref="G175:G181" si="21">ROUND(F175+(F175*$H$10),2)</f>
        <v>0</v>
      </c>
      <c r="H175" s="5">
        <f t="shared" ref="H175:H180" si="22">ROUND((E175*G175),2)</f>
        <v>0</v>
      </c>
    </row>
    <row r="176" spans="1:8">
      <c r="A176" s="37" t="s">
        <v>375</v>
      </c>
      <c r="B176" s="138" t="s">
        <v>398</v>
      </c>
      <c r="C176" s="3" t="s">
        <v>303</v>
      </c>
      <c r="D176" s="56" t="s">
        <v>71</v>
      </c>
      <c r="E176" s="18">
        <v>1</v>
      </c>
      <c r="F176" s="361">
        <v>0</v>
      </c>
      <c r="G176" s="4">
        <f t="shared" si="21"/>
        <v>0</v>
      </c>
      <c r="H176" s="5">
        <f t="shared" si="22"/>
        <v>0</v>
      </c>
    </row>
    <row r="177" spans="1:8">
      <c r="A177" s="37" t="s">
        <v>376</v>
      </c>
      <c r="B177" s="138" t="s">
        <v>399</v>
      </c>
      <c r="C177" s="3" t="s">
        <v>304</v>
      </c>
      <c r="D177" s="56" t="s">
        <v>71</v>
      </c>
      <c r="E177" s="18">
        <v>2</v>
      </c>
      <c r="F177" s="361">
        <v>0</v>
      </c>
      <c r="G177" s="4">
        <f t="shared" si="21"/>
        <v>0</v>
      </c>
      <c r="H177" s="5">
        <f t="shared" si="22"/>
        <v>0</v>
      </c>
    </row>
    <row r="178" spans="1:8" ht="33.75">
      <c r="A178" s="37" t="s">
        <v>377</v>
      </c>
      <c r="B178" s="138" t="s">
        <v>404</v>
      </c>
      <c r="C178" s="3" t="s">
        <v>305</v>
      </c>
      <c r="D178" s="56" t="s">
        <v>71</v>
      </c>
      <c r="E178" s="18">
        <v>1</v>
      </c>
      <c r="F178" s="361">
        <v>0</v>
      </c>
      <c r="G178" s="4">
        <f t="shared" si="21"/>
        <v>0</v>
      </c>
      <c r="H178" s="5">
        <f t="shared" si="22"/>
        <v>0</v>
      </c>
    </row>
    <row r="179" spans="1:8" ht="22.5">
      <c r="A179" s="37" t="s">
        <v>378</v>
      </c>
      <c r="B179" s="138" t="s">
        <v>405</v>
      </c>
      <c r="C179" s="139" t="s">
        <v>306</v>
      </c>
      <c r="D179" s="56" t="s">
        <v>71</v>
      </c>
      <c r="E179" s="18">
        <v>1</v>
      </c>
      <c r="F179" s="361">
        <v>0</v>
      </c>
      <c r="G179" s="4">
        <f t="shared" si="21"/>
        <v>0</v>
      </c>
      <c r="H179" s="5">
        <f t="shared" si="22"/>
        <v>0</v>
      </c>
    </row>
    <row r="180" spans="1:8">
      <c r="A180" s="37" t="s">
        <v>379</v>
      </c>
      <c r="B180" s="2" t="s">
        <v>340</v>
      </c>
      <c r="C180" s="3" t="s">
        <v>307</v>
      </c>
      <c r="D180" s="56" t="s">
        <v>71</v>
      </c>
      <c r="E180" s="18">
        <v>2</v>
      </c>
      <c r="F180" s="361">
        <v>0</v>
      </c>
      <c r="G180" s="4">
        <f t="shared" si="21"/>
        <v>0</v>
      </c>
      <c r="H180" s="5">
        <f t="shared" si="22"/>
        <v>0</v>
      </c>
    </row>
    <row r="181" spans="1:8" ht="18" customHeight="1">
      <c r="A181" s="19" t="s">
        <v>380</v>
      </c>
      <c r="B181" s="2"/>
      <c r="C181" s="20" t="s">
        <v>308</v>
      </c>
      <c r="D181" s="17"/>
      <c r="E181" s="18"/>
      <c r="F181" s="356">
        <v>0</v>
      </c>
      <c r="G181" s="4">
        <f t="shared" si="21"/>
        <v>0</v>
      </c>
      <c r="H181" s="137">
        <f>SUM(H182:H185)</f>
        <v>0</v>
      </c>
    </row>
    <row r="182" spans="1:8">
      <c r="A182" s="37" t="s">
        <v>381</v>
      </c>
      <c r="B182" s="2" t="s">
        <v>341</v>
      </c>
      <c r="C182" s="3" t="s">
        <v>309</v>
      </c>
      <c r="D182" s="56" t="s">
        <v>71</v>
      </c>
      <c r="E182" s="18">
        <v>2</v>
      </c>
      <c r="F182" s="361">
        <v>0</v>
      </c>
      <c r="G182" s="4">
        <f t="shared" ref="G182:G193" si="23">ROUND(F182+(F182*$H$10),2)</f>
        <v>0</v>
      </c>
      <c r="H182" s="5">
        <f>ROUND((E182*G182),2)</f>
        <v>0</v>
      </c>
    </row>
    <row r="183" spans="1:8">
      <c r="A183" s="37" t="s">
        <v>382</v>
      </c>
      <c r="B183" s="2" t="s">
        <v>342</v>
      </c>
      <c r="C183" s="3" t="s">
        <v>310</v>
      </c>
      <c r="D183" s="56" t="s">
        <v>207</v>
      </c>
      <c r="E183" s="18">
        <v>2</v>
      </c>
      <c r="F183" s="361">
        <v>0</v>
      </c>
      <c r="G183" s="4">
        <f t="shared" si="23"/>
        <v>0</v>
      </c>
      <c r="H183" s="5">
        <f>ROUND((E183*G183),2)</f>
        <v>0</v>
      </c>
    </row>
    <row r="184" spans="1:8">
      <c r="A184" s="37" t="s">
        <v>383</v>
      </c>
      <c r="B184" s="2" t="s">
        <v>343</v>
      </c>
      <c r="C184" s="3" t="s">
        <v>311</v>
      </c>
      <c r="D184" s="56" t="s">
        <v>71</v>
      </c>
      <c r="E184" s="18">
        <v>3</v>
      </c>
      <c r="F184" s="361">
        <v>0</v>
      </c>
      <c r="G184" s="4">
        <f t="shared" si="23"/>
        <v>0</v>
      </c>
      <c r="H184" s="5">
        <f>ROUND((E184*G184),2)</f>
        <v>0</v>
      </c>
    </row>
    <row r="185" spans="1:8" ht="22.5">
      <c r="A185" s="37" t="s">
        <v>384</v>
      </c>
      <c r="B185" s="2" t="s">
        <v>344</v>
      </c>
      <c r="C185" s="3" t="s">
        <v>312</v>
      </c>
      <c r="D185" s="56" t="s">
        <v>207</v>
      </c>
      <c r="E185" s="18">
        <v>2</v>
      </c>
      <c r="F185" s="361">
        <v>0</v>
      </c>
      <c r="G185" s="4">
        <f t="shared" si="23"/>
        <v>0</v>
      </c>
      <c r="H185" s="5">
        <f>ROUND((E185*G185),2)</f>
        <v>0</v>
      </c>
    </row>
    <row r="186" spans="1:8" ht="18" customHeight="1">
      <c r="A186" s="19" t="s">
        <v>385</v>
      </c>
      <c r="B186" s="2"/>
      <c r="C186" s="20" t="s">
        <v>313</v>
      </c>
      <c r="D186" s="17"/>
      <c r="E186" s="18"/>
      <c r="F186" s="356">
        <v>0</v>
      </c>
      <c r="G186" s="4">
        <f t="shared" si="23"/>
        <v>0</v>
      </c>
      <c r="H186" s="137">
        <f>SUM(H187:H189)</f>
        <v>0</v>
      </c>
    </row>
    <row r="187" spans="1:8" ht="22.5">
      <c r="A187" s="37" t="s">
        <v>386</v>
      </c>
      <c r="B187" s="138" t="s">
        <v>406</v>
      </c>
      <c r="C187" s="3" t="s">
        <v>314</v>
      </c>
      <c r="D187" s="56" t="s">
        <v>71</v>
      </c>
      <c r="E187" s="18">
        <v>2</v>
      </c>
      <c r="F187" s="361">
        <v>0</v>
      </c>
      <c r="G187" s="4">
        <f t="shared" si="23"/>
        <v>0</v>
      </c>
      <c r="H187" s="5">
        <f>ROUND((E187*G187),2)</f>
        <v>0</v>
      </c>
    </row>
    <row r="188" spans="1:8">
      <c r="A188" s="37" t="s">
        <v>387</v>
      </c>
      <c r="B188" s="138" t="s">
        <v>408</v>
      </c>
      <c r="C188" s="3" t="s">
        <v>315</v>
      </c>
      <c r="D188" s="56" t="s">
        <v>71</v>
      </c>
      <c r="E188" s="18">
        <v>4</v>
      </c>
      <c r="F188" s="361">
        <v>0</v>
      </c>
      <c r="G188" s="4">
        <f t="shared" si="23"/>
        <v>0</v>
      </c>
      <c r="H188" s="5">
        <f>ROUND((E188*G188),2)</f>
        <v>0</v>
      </c>
    </row>
    <row r="189" spans="1:8">
      <c r="A189" s="37" t="s">
        <v>388</v>
      </c>
      <c r="B189" s="138" t="s">
        <v>407</v>
      </c>
      <c r="C189" s="3" t="s">
        <v>316</v>
      </c>
      <c r="D189" s="56" t="s">
        <v>71</v>
      </c>
      <c r="E189" s="18">
        <v>10</v>
      </c>
      <c r="F189" s="361">
        <v>0</v>
      </c>
      <c r="G189" s="4">
        <f t="shared" si="23"/>
        <v>0</v>
      </c>
      <c r="H189" s="5">
        <f>ROUND((E189*G189),2)</f>
        <v>0</v>
      </c>
    </row>
    <row r="190" spans="1:8" ht="18" customHeight="1">
      <c r="A190" s="19" t="s">
        <v>389</v>
      </c>
      <c r="B190" s="2"/>
      <c r="C190" s="20" t="s">
        <v>317</v>
      </c>
      <c r="D190" s="17"/>
      <c r="E190" s="18"/>
      <c r="F190" s="356">
        <v>0</v>
      </c>
      <c r="G190" s="4">
        <f t="shared" si="23"/>
        <v>0</v>
      </c>
      <c r="H190" s="137">
        <f>SUM(H191:H192)</f>
        <v>0</v>
      </c>
    </row>
    <row r="191" spans="1:8">
      <c r="A191" s="37" t="s">
        <v>390</v>
      </c>
      <c r="B191" s="2" t="s">
        <v>345</v>
      </c>
      <c r="C191" s="3" t="s">
        <v>318</v>
      </c>
      <c r="D191" s="17" t="s">
        <v>73</v>
      </c>
      <c r="E191" s="18">
        <v>150</v>
      </c>
      <c r="F191" s="361">
        <v>0</v>
      </c>
      <c r="G191" s="4">
        <f t="shared" si="23"/>
        <v>0</v>
      </c>
      <c r="H191" s="5">
        <f>ROUND((E191*G191),2)</f>
        <v>0</v>
      </c>
    </row>
    <row r="192" spans="1:8">
      <c r="A192" s="37" t="s">
        <v>391</v>
      </c>
      <c r="B192" s="2" t="s">
        <v>346</v>
      </c>
      <c r="C192" s="3" t="s">
        <v>319</v>
      </c>
      <c r="D192" s="17" t="s">
        <v>73</v>
      </c>
      <c r="E192" s="18">
        <v>16</v>
      </c>
      <c r="F192" s="361">
        <v>0</v>
      </c>
      <c r="G192" s="4">
        <f t="shared" si="23"/>
        <v>0</v>
      </c>
      <c r="H192" s="5">
        <f>ROUND((E192*G192),2)</f>
        <v>0</v>
      </c>
    </row>
    <row r="193" spans="1:8" ht="18" customHeight="1">
      <c r="A193" s="19" t="s">
        <v>392</v>
      </c>
      <c r="B193" s="2"/>
      <c r="C193" s="20" t="s">
        <v>320</v>
      </c>
      <c r="D193" s="17"/>
      <c r="E193" s="18"/>
      <c r="F193" s="356">
        <v>0</v>
      </c>
      <c r="G193" s="4">
        <f t="shared" si="23"/>
        <v>0</v>
      </c>
      <c r="H193" s="137">
        <f>SUM(H194:H196)</f>
        <v>0</v>
      </c>
    </row>
    <row r="194" spans="1:8">
      <c r="A194" s="37" t="s">
        <v>393</v>
      </c>
      <c r="B194" s="2" t="s">
        <v>347</v>
      </c>
      <c r="C194" s="3" t="s">
        <v>321</v>
      </c>
      <c r="D194" s="56" t="s">
        <v>71</v>
      </c>
      <c r="E194" s="18">
        <v>3</v>
      </c>
      <c r="F194" s="361">
        <v>0</v>
      </c>
      <c r="G194" s="4">
        <f t="shared" ref="G194:G205" si="24">ROUND(F194+(F194*$H$10),2)</f>
        <v>0</v>
      </c>
      <c r="H194" s="5">
        <f>ROUND((E194*G194),2)</f>
        <v>0</v>
      </c>
    </row>
    <row r="195" spans="1:8">
      <c r="A195" s="37" t="s">
        <v>394</v>
      </c>
      <c r="B195" s="2" t="s">
        <v>348</v>
      </c>
      <c r="C195" s="3" t="s">
        <v>322</v>
      </c>
      <c r="D195" s="56" t="s">
        <v>71</v>
      </c>
      <c r="E195" s="18">
        <v>3</v>
      </c>
      <c r="F195" s="361">
        <v>0</v>
      </c>
      <c r="G195" s="4">
        <f t="shared" si="24"/>
        <v>0</v>
      </c>
      <c r="H195" s="5">
        <f>ROUND((E195*G195),2)</f>
        <v>0</v>
      </c>
    </row>
    <row r="196" spans="1:8" ht="22.5">
      <c r="A196" s="37" t="s">
        <v>395</v>
      </c>
      <c r="B196" s="2" t="s">
        <v>349</v>
      </c>
      <c r="C196" s="3" t="s">
        <v>323</v>
      </c>
      <c r="D196" s="56" t="s">
        <v>71</v>
      </c>
      <c r="E196" s="18">
        <v>3</v>
      </c>
      <c r="F196" s="361">
        <v>0</v>
      </c>
      <c r="G196" s="4">
        <f t="shared" si="24"/>
        <v>0</v>
      </c>
      <c r="H196" s="5">
        <f>ROUND((E196*G196),2)</f>
        <v>0</v>
      </c>
    </row>
    <row r="197" spans="1:8" ht="18" customHeight="1">
      <c r="A197" s="19" t="s">
        <v>53</v>
      </c>
      <c r="B197" s="2"/>
      <c r="C197" s="20" t="s">
        <v>248</v>
      </c>
      <c r="D197" s="17"/>
      <c r="E197" s="18"/>
      <c r="F197" s="356">
        <v>0</v>
      </c>
      <c r="G197" s="4">
        <f t="shared" si="24"/>
        <v>0</v>
      </c>
      <c r="H197" s="77">
        <f>SUM(H198:H212)</f>
        <v>0</v>
      </c>
    </row>
    <row r="198" spans="1:8" ht="22.5">
      <c r="A198" s="37" t="s">
        <v>420</v>
      </c>
      <c r="B198" s="2" t="s">
        <v>435</v>
      </c>
      <c r="C198" s="139" t="s">
        <v>458</v>
      </c>
      <c r="D198" s="56" t="s">
        <v>157</v>
      </c>
      <c r="E198" s="18">
        <f>E199</f>
        <v>21.6</v>
      </c>
      <c r="F198" s="361">
        <v>0</v>
      </c>
      <c r="G198" s="4">
        <f t="shared" si="24"/>
        <v>0</v>
      </c>
      <c r="H198" s="5">
        <f>ROUND((E198*G198),2)</f>
        <v>0</v>
      </c>
    </row>
    <row r="199" spans="1:8" ht="33.75">
      <c r="A199" s="37" t="s">
        <v>421</v>
      </c>
      <c r="B199" s="2" t="s">
        <v>249</v>
      </c>
      <c r="C199" s="44" t="s">
        <v>250</v>
      </c>
      <c r="D199" s="48" t="s">
        <v>157</v>
      </c>
      <c r="E199" s="18">
        <v>21.6</v>
      </c>
      <c r="F199" s="361">
        <v>0</v>
      </c>
      <c r="G199" s="4">
        <f t="shared" si="24"/>
        <v>0</v>
      </c>
      <c r="H199" s="5">
        <f>ROUND((E199*G199),2)</f>
        <v>0</v>
      </c>
    </row>
    <row r="200" spans="1:8" ht="45">
      <c r="A200" s="37" t="s">
        <v>422</v>
      </c>
      <c r="B200" s="2" t="s">
        <v>269</v>
      </c>
      <c r="C200" s="44" t="s">
        <v>669</v>
      </c>
      <c r="D200" s="48" t="s">
        <v>157</v>
      </c>
      <c r="E200" s="18">
        <v>81.099999999999994</v>
      </c>
      <c r="F200" s="361">
        <v>0</v>
      </c>
      <c r="G200" s="4">
        <f t="shared" si="24"/>
        <v>0</v>
      </c>
      <c r="H200" s="5">
        <f>ROUND((E200*G200),2)</f>
        <v>0</v>
      </c>
    </row>
    <row r="201" spans="1:8" ht="22.5">
      <c r="A201" s="37" t="s">
        <v>423</v>
      </c>
      <c r="B201" s="2" t="s">
        <v>81</v>
      </c>
      <c r="C201" s="44" t="s">
        <v>251</v>
      </c>
      <c r="D201" s="48" t="s">
        <v>157</v>
      </c>
      <c r="E201" s="58">
        <v>7.2</v>
      </c>
      <c r="F201" s="361">
        <v>0</v>
      </c>
      <c r="G201" s="4">
        <f t="shared" si="24"/>
        <v>0</v>
      </c>
      <c r="H201" s="5">
        <f>ROUND((E201*G201),2)</f>
        <v>0</v>
      </c>
    </row>
    <row r="202" spans="1:8" ht="46.5" customHeight="1">
      <c r="A202" s="37" t="s">
        <v>424</v>
      </c>
      <c r="B202" s="2" t="s">
        <v>252</v>
      </c>
      <c r="C202" s="44" t="s">
        <v>253</v>
      </c>
      <c r="D202" s="56" t="s">
        <v>71</v>
      </c>
      <c r="E202" s="18">
        <v>4</v>
      </c>
      <c r="F202" s="361">
        <v>0</v>
      </c>
      <c r="G202" s="4">
        <f t="shared" si="24"/>
        <v>0</v>
      </c>
      <c r="H202" s="5">
        <f t="shared" ref="H202:H212" si="25">ROUND((E202*G202),2)</f>
        <v>0</v>
      </c>
    </row>
    <row r="203" spans="1:8" ht="45">
      <c r="A203" s="37" t="s">
        <v>425</v>
      </c>
      <c r="B203" s="2" t="s">
        <v>254</v>
      </c>
      <c r="C203" s="44" t="s">
        <v>255</v>
      </c>
      <c r="D203" s="56" t="s">
        <v>71</v>
      </c>
      <c r="E203" s="18">
        <v>2</v>
      </c>
      <c r="F203" s="361">
        <v>0</v>
      </c>
      <c r="G203" s="4">
        <f t="shared" si="24"/>
        <v>0</v>
      </c>
      <c r="H203" s="5">
        <f t="shared" si="25"/>
        <v>0</v>
      </c>
    </row>
    <row r="204" spans="1:8" ht="26.25" customHeight="1">
      <c r="A204" s="37" t="s">
        <v>426</v>
      </c>
      <c r="B204" s="2" t="s">
        <v>256</v>
      </c>
      <c r="C204" s="44" t="s">
        <v>247</v>
      </c>
      <c r="D204" s="56" t="s">
        <v>71</v>
      </c>
      <c r="E204" s="18">
        <v>2</v>
      </c>
      <c r="F204" s="365">
        <v>0</v>
      </c>
      <c r="G204" s="4">
        <f t="shared" si="24"/>
        <v>0</v>
      </c>
      <c r="H204" s="5">
        <f t="shared" si="25"/>
        <v>0</v>
      </c>
    </row>
    <row r="205" spans="1:8" ht="22.5">
      <c r="A205" s="37" t="s">
        <v>427</v>
      </c>
      <c r="B205" s="2" t="s">
        <v>267</v>
      </c>
      <c r="C205" s="44" t="s">
        <v>268</v>
      </c>
      <c r="D205" s="48" t="s">
        <v>157</v>
      </c>
      <c r="E205" s="18">
        <f>(1.2*0.6)*4</f>
        <v>2.88</v>
      </c>
      <c r="F205" s="361">
        <v>0</v>
      </c>
      <c r="G205" s="4">
        <f t="shared" si="24"/>
        <v>0</v>
      </c>
      <c r="H205" s="5">
        <f t="shared" si="25"/>
        <v>0</v>
      </c>
    </row>
    <row r="206" spans="1:8" ht="22.5">
      <c r="A206" s="37" t="s">
        <v>428</v>
      </c>
      <c r="B206" s="2" t="s">
        <v>259</v>
      </c>
      <c r="C206" s="3" t="s">
        <v>260</v>
      </c>
      <c r="D206" s="48" t="s">
        <v>157</v>
      </c>
      <c r="E206" s="18">
        <f>E209+E200</f>
        <v>175.06</v>
      </c>
      <c r="F206" s="361">
        <v>0</v>
      </c>
      <c r="G206" s="4">
        <f t="shared" ref="G206:G212" si="26">ROUND(F206+(F206*$H$10),2)</f>
        <v>0</v>
      </c>
      <c r="H206" s="5">
        <f t="shared" si="25"/>
        <v>0</v>
      </c>
    </row>
    <row r="207" spans="1:8" ht="22.5">
      <c r="A207" s="37" t="s">
        <v>429</v>
      </c>
      <c r="B207" s="2" t="s">
        <v>261</v>
      </c>
      <c r="C207" s="3" t="s">
        <v>270</v>
      </c>
      <c r="D207" s="48" t="s">
        <v>157</v>
      </c>
      <c r="E207" s="18">
        <f>E206</f>
        <v>175.06</v>
      </c>
      <c r="F207" s="361">
        <v>0</v>
      </c>
      <c r="G207" s="4">
        <f t="shared" si="26"/>
        <v>0</v>
      </c>
      <c r="H207" s="5">
        <f t="shared" si="25"/>
        <v>0</v>
      </c>
    </row>
    <row r="208" spans="1:8">
      <c r="A208" s="37" t="s">
        <v>430</v>
      </c>
      <c r="B208" s="2" t="s">
        <v>273</v>
      </c>
      <c r="C208" s="3" t="s">
        <v>274</v>
      </c>
      <c r="D208" s="48" t="s">
        <v>157</v>
      </c>
      <c r="E208" s="18">
        <f>E209</f>
        <v>93.96</v>
      </c>
      <c r="F208" s="361">
        <v>0</v>
      </c>
      <c r="G208" s="4">
        <f t="shared" si="26"/>
        <v>0</v>
      </c>
      <c r="H208" s="5">
        <f t="shared" si="25"/>
        <v>0</v>
      </c>
    </row>
    <row r="209" spans="1:8" ht="22.5">
      <c r="A209" s="37" t="s">
        <v>431</v>
      </c>
      <c r="B209" s="2" t="s">
        <v>262</v>
      </c>
      <c r="C209" s="3" t="s">
        <v>263</v>
      </c>
      <c r="D209" s="48" t="s">
        <v>157</v>
      </c>
      <c r="E209" s="18">
        <v>93.96</v>
      </c>
      <c r="F209" s="361">
        <v>0</v>
      </c>
      <c r="G209" s="4">
        <f t="shared" si="26"/>
        <v>0</v>
      </c>
      <c r="H209" s="5">
        <f t="shared" si="25"/>
        <v>0</v>
      </c>
    </row>
    <row r="210" spans="1:8" ht="22.5">
      <c r="A210" s="37" t="s">
        <v>432</v>
      </c>
      <c r="B210" s="2" t="s">
        <v>257</v>
      </c>
      <c r="C210" s="3" t="s">
        <v>265</v>
      </c>
      <c r="D210" s="48" t="s">
        <v>157</v>
      </c>
      <c r="E210" s="18">
        <v>93.96</v>
      </c>
      <c r="F210" s="361">
        <v>0</v>
      </c>
      <c r="G210" s="4">
        <f t="shared" si="26"/>
        <v>0</v>
      </c>
      <c r="H210" s="5">
        <f t="shared" si="25"/>
        <v>0</v>
      </c>
    </row>
    <row r="211" spans="1:8" ht="22.5">
      <c r="A211" s="37" t="s">
        <v>433</v>
      </c>
      <c r="B211" s="2" t="s">
        <v>264</v>
      </c>
      <c r="C211" s="3" t="s">
        <v>409</v>
      </c>
      <c r="D211" s="48" t="s">
        <v>157</v>
      </c>
      <c r="E211" s="18">
        <v>21.6</v>
      </c>
      <c r="F211" s="361">
        <v>0</v>
      </c>
      <c r="G211" s="4">
        <f t="shared" si="26"/>
        <v>0</v>
      </c>
      <c r="H211" s="5">
        <f t="shared" si="25"/>
        <v>0</v>
      </c>
    </row>
    <row r="212" spans="1:8" ht="22.5">
      <c r="A212" s="37" t="s">
        <v>434</v>
      </c>
      <c r="B212" s="2" t="s">
        <v>258</v>
      </c>
      <c r="C212" s="3" t="s">
        <v>266</v>
      </c>
      <c r="D212" s="48" t="s">
        <v>157</v>
      </c>
      <c r="E212" s="18">
        <f>E211</f>
        <v>21.6</v>
      </c>
      <c r="F212" s="361">
        <v>0</v>
      </c>
      <c r="G212" s="4">
        <f t="shared" si="26"/>
        <v>0</v>
      </c>
      <c r="H212" s="5">
        <f t="shared" si="25"/>
        <v>0</v>
      </c>
    </row>
    <row r="213" spans="1:8" ht="18" customHeight="1">
      <c r="A213" s="19" t="s">
        <v>55</v>
      </c>
      <c r="B213" s="59"/>
      <c r="C213" s="20" t="s">
        <v>56</v>
      </c>
      <c r="D213" s="23"/>
      <c r="E213" s="18"/>
      <c r="F213" s="356">
        <v>0</v>
      </c>
      <c r="G213" s="4">
        <f t="shared" ref="G213:G219" si="27">ROUND(F213+(F213*$H$10),2)</f>
        <v>0</v>
      </c>
      <c r="H213" s="54">
        <f>SUM(H214:H219)</f>
        <v>0</v>
      </c>
    </row>
    <row r="214" spans="1:8" ht="18" customHeight="1">
      <c r="A214" s="69" t="s">
        <v>226</v>
      </c>
      <c r="B214" s="138" t="s">
        <v>760</v>
      </c>
      <c r="C214" s="348" t="s">
        <v>761</v>
      </c>
      <c r="D214" s="347" t="s">
        <v>754</v>
      </c>
      <c r="E214" s="18">
        <f>(8*4)*5</f>
        <v>160</v>
      </c>
      <c r="F214" s="361">
        <v>0</v>
      </c>
      <c r="G214" s="4">
        <f t="shared" si="27"/>
        <v>0</v>
      </c>
      <c r="H214" s="5">
        <f t="shared" ref="H214:H219" si="28">ROUND((E214*G214),2)</f>
        <v>0</v>
      </c>
    </row>
    <row r="215" spans="1:8" ht="19.5" customHeight="1">
      <c r="A215" s="69" t="s">
        <v>684</v>
      </c>
      <c r="B215" s="2" t="s">
        <v>765</v>
      </c>
      <c r="C215" s="348" t="s">
        <v>762</v>
      </c>
      <c r="D215" s="347" t="s">
        <v>754</v>
      </c>
      <c r="E215" s="18">
        <f>(8*22)*5</f>
        <v>880</v>
      </c>
      <c r="F215" s="361">
        <v>0</v>
      </c>
      <c r="G215" s="4">
        <f t="shared" si="27"/>
        <v>0</v>
      </c>
      <c r="H215" s="5">
        <f t="shared" si="28"/>
        <v>0</v>
      </c>
    </row>
    <row r="216" spans="1:8" ht="24" customHeight="1">
      <c r="A216" s="69" t="s">
        <v>685</v>
      </c>
      <c r="B216" s="2" t="s">
        <v>683</v>
      </c>
      <c r="C216" s="76" t="s">
        <v>779</v>
      </c>
      <c r="D216" s="56" t="s">
        <v>71</v>
      </c>
      <c r="E216" s="18">
        <v>1</v>
      </c>
      <c r="F216" s="361">
        <v>0</v>
      </c>
      <c r="G216" s="4">
        <f t="shared" si="27"/>
        <v>0</v>
      </c>
      <c r="H216" s="5">
        <f t="shared" si="28"/>
        <v>0</v>
      </c>
    </row>
    <row r="217" spans="1:8" ht="22.5">
      <c r="A217" s="69" t="s">
        <v>686</v>
      </c>
      <c r="B217" s="2" t="s">
        <v>681</v>
      </c>
      <c r="C217" s="76" t="s">
        <v>687</v>
      </c>
      <c r="D217" s="56" t="s">
        <v>71</v>
      </c>
      <c r="E217" s="18">
        <v>4</v>
      </c>
      <c r="F217" s="361">
        <v>0</v>
      </c>
      <c r="G217" s="4">
        <f t="shared" si="27"/>
        <v>0</v>
      </c>
      <c r="H217" s="5">
        <f t="shared" si="28"/>
        <v>0</v>
      </c>
    </row>
    <row r="218" spans="1:8" ht="18" customHeight="1">
      <c r="A218" s="69" t="s">
        <v>763</v>
      </c>
      <c r="B218" s="2" t="s">
        <v>682</v>
      </c>
      <c r="C218" s="76" t="s">
        <v>688</v>
      </c>
      <c r="D218" s="56" t="s">
        <v>71</v>
      </c>
      <c r="E218" s="75">
        <v>6</v>
      </c>
      <c r="F218" s="361">
        <v>0</v>
      </c>
      <c r="G218" s="4">
        <f t="shared" si="27"/>
        <v>0</v>
      </c>
      <c r="H218" s="5">
        <f t="shared" si="28"/>
        <v>0</v>
      </c>
    </row>
    <row r="219" spans="1:8" ht="18" customHeight="1" thickBot="1">
      <c r="A219" s="69" t="s">
        <v>764</v>
      </c>
      <c r="B219" s="64" t="s">
        <v>224</v>
      </c>
      <c r="C219" s="76" t="s">
        <v>225</v>
      </c>
      <c r="D219" s="63" t="s">
        <v>157</v>
      </c>
      <c r="E219" s="68">
        <f>32.4*86.86</f>
        <v>2814.2639999999997</v>
      </c>
      <c r="F219" s="358">
        <v>0</v>
      </c>
      <c r="G219" s="70">
        <f t="shared" si="27"/>
        <v>0</v>
      </c>
      <c r="H219" s="5">
        <f t="shared" si="28"/>
        <v>0</v>
      </c>
    </row>
    <row r="220" spans="1:8" ht="18" customHeight="1" thickBot="1">
      <c r="A220" s="407" t="s">
        <v>25</v>
      </c>
      <c r="B220" s="408"/>
      <c r="C220" s="408"/>
      <c r="D220" s="408"/>
      <c r="E220" s="408"/>
      <c r="F220" s="408"/>
      <c r="G220" s="409"/>
      <c r="H220" s="24">
        <f>H13+H17+H29+H40+H46+H56+H92+H213</f>
        <v>0</v>
      </c>
    </row>
    <row r="221" spans="1:8" ht="14.25" customHeight="1">
      <c r="A221" s="25"/>
      <c r="B221" s="53"/>
      <c r="C221" s="25"/>
      <c r="D221" s="25"/>
      <c r="E221" s="25"/>
      <c r="F221" s="25"/>
      <c r="G221" s="25"/>
      <c r="H221" s="26"/>
    </row>
    <row r="222" spans="1:8" ht="11.25" customHeight="1">
      <c r="A222" s="27"/>
      <c r="B222" s="27"/>
      <c r="C222" s="27"/>
      <c r="D222" s="27"/>
      <c r="E222" s="27"/>
      <c r="F222" s="27"/>
      <c r="G222" s="27"/>
      <c r="H222" s="27"/>
    </row>
    <row r="223" spans="1:8" ht="11.25" customHeight="1">
      <c r="A223" s="27"/>
      <c r="B223" s="373" t="s">
        <v>245</v>
      </c>
      <c r="C223" s="373"/>
      <c r="D223" s="27"/>
      <c r="E223" s="373" t="s">
        <v>245</v>
      </c>
      <c r="F223" s="373"/>
      <c r="G223" s="28"/>
      <c r="H223" s="27"/>
    </row>
    <row r="224" spans="1:8">
      <c r="A224" s="29"/>
      <c r="B224" s="371" t="s">
        <v>12</v>
      </c>
      <c r="C224" s="371"/>
      <c r="D224" s="29"/>
      <c r="E224" s="397" t="s">
        <v>245</v>
      </c>
      <c r="F224" s="372"/>
      <c r="G224" s="30"/>
      <c r="H224" s="29"/>
    </row>
    <row r="225" spans="1:8" hidden="1"/>
    <row r="228" spans="1:8" ht="11.25" customHeight="1">
      <c r="A228" s="27"/>
      <c r="B228" s="373"/>
      <c r="C228" s="373"/>
      <c r="D228" s="27"/>
      <c r="E228" s="369"/>
      <c r="F228" s="369"/>
      <c r="G228" s="28"/>
      <c r="H228" s="27"/>
    </row>
    <row r="229" spans="1:8">
      <c r="A229" s="29"/>
      <c r="B229" s="370" t="s">
        <v>27</v>
      </c>
      <c r="C229" s="371"/>
      <c r="D229" s="29"/>
      <c r="E229" s="372"/>
      <c r="F229" s="372"/>
      <c r="G229" s="30"/>
      <c r="H229" s="29"/>
    </row>
    <row r="230" spans="1:8" ht="12" customHeight="1"/>
    <row r="231" spans="1:8" ht="11.25" customHeight="1"/>
    <row r="232" spans="1:8" ht="12" customHeight="1"/>
    <row r="233" spans="1:8" ht="14.1" customHeight="1"/>
    <row r="234" spans="1:8" ht="4.5" customHeight="1"/>
  </sheetData>
  <mergeCells count="24">
    <mergeCell ref="B224:C224"/>
    <mergeCell ref="E224:F224"/>
    <mergeCell ref="E223:F223"/>
    <mergeCell ref="B223:C223"/>
    <mergeCell ref="A8:D8"/>
    <mergeCell ref="A10:D10"/>
    <mergeCell ref="A9:D9"/>
    <mergeCell ref="A220:G220"/>
    <mergeCell ref="A1:H1"/>
    <mergeCell ref="A11:H11"/>
    <mergeCell ref="A3:H3"/>
    <mergeCell ref="E228:F228"/>
    <mergeCell ref="B229:C229"/>
    <mergeCell ref="E229:F229"/>
    <mergeCell ref="B228:C228"/>
    <mergeCell ref="A2:H2"/>
    <mergeCell ref="F9:F10"/>
    <mergeCell ref="E9:E10"/>
    <mergeCell ref="F7:H7"/>
    <mergeCell ref="A6:E6"/>
    <mergeCell ref="A7:E7"/>
    <mergeCell ref="E8:H8"/>
    <mergeCell ref="A4:H4"/>
    <mergeCell ref="F6:H6"/>
  </mergeCells>
  <phoneticPr fontId="5" type="noConversion"/>
  <conditionalFormatting sqref="E41:E45 D45 B41:B45 D98:D99 D102:D106 D52:D55 E47:E55 B23:B28 D22:D28 E30:F33 B47:B91">
    <cfRule type="expression" dxfId="194" priority="328" stopIfTrue="1">
      <formula>$B22="z"</formula>
    </cfRule>
    <cfRule type="expression" dxfId="193" priority="329" stopIfTrue="1">
      <formula>$B22="y"</formula>
    </cfRule>
    <cfRule type="expression" dxfId="192" priority="330" stopIfTrue="1">
      <formula>$B22="x"</formula>
    </cfRule>
  </conditionalFormatting>
  <conditionalFormatting sqref="B34 D34:E34 E35:E39">
    <cfRule type="expression" dxfId="191" priority="322" stopIfTrue="1">
      <formula>$B34="z"</formula>
    </cfRule>
    <cfRule type="expression" dxfId="190" priority="323" stopIfTrue="1">
      <formula>$B34="y"</formula>
    </cfRule>
    <cfRule type="expression" dxfId="189" priority="324" stopIfTrue="1">
      <formula>$B34="x"</formula>
    </cfRule>
  </conditionalFormatting>
  <conditionalFormatting sqref="C30:C33">
    <cfRule type="expression" dxfId="188" priority="319" stopIfTrue="1">
      <formula>$B30="z"</formula>
    </cfRule>
    <cfRule type="expression" dxfId="187" priority="320" stopIfTrue="1">
      <formula>$B30="y"</formula>
    </cfRule>
    <cfRule type="expression" dxfId="186" priority="321" stopIfTrue="1">
      <formula>$B30="x"</formula>
    </cfRule>
  </conditionalFormatting>
  <conditionalFormatting sqref="B30:B33 B36">
    <cfRule type="expression" dxfId="185" priority="316" stopIfTrue="1">
      <formula>$B30="z"</formula>
    </cfRule>
    <cfRule type="expression" dxfId="184" priority="317" stopIfTrue="1">
      <formula>$B30="y"</formula>
    </cfRule>
    <cfRule type="expression" dxfId="183" priority="318" stopIfTrue="1">
      <formula>$B30="x"</formula>
    </cfRule>
  </conditionalFormatting>
  <conditionalFormatting sqref="B36">
    <cfRule type="expression" dxfId="182" priority="313" stopIfTrue="1">
      <formula>$B36="z"</formula>
    </cfRule>
    <cfRule type="expression" dxfId="181" priority="314" stopIfTrue="1">
      <formula>$B36="y"</formula>
    </cfRule>
    <cfRule type="expression" dxfId="180" priority="315" stopIfTrue="1">
      <formula>$B36="x"</formula>
    </cfRule>
  </conditionalFormatting>
  <conditionalFormatting sqref="D30:D33">
    <cfRule type="expression" dxfId="179" priority="310" stopIfTrue="1">
      <formula>$B30="z"</formula>
    </cfRule>
    <cfRule type="expression" dxfId="178" priority="311" stopIfTrue="1">
      <formula>$B30="y"</formula>
    </cfRule>
    <cfRule type="expression" dxfId="177" priority="312" stopIfTrue="1">
      <formula>$B30="x"</formula>
    </cfRule>
  </conditionalFormatting>
  <conditionalFormatting sqref="D36">
    <cfRule type="expression" dxfId="176" priority="307" stopIfTrue="1">
      <formula>$B36="z"</formula>
    </cfRule>
    <cfRule type="expression" dxfId="175" priority="308" stopIfTrue="1">
      <formula>$B36="y"</formula>
    </cfRule>
    <cfRule type="expression" dxfId="174" priority="309" stopIfTrue="1">
      <formula>$B36="x"</formula>
    </cfRule>
  </conditionalFormatting>
  <conditionalFormatting sqref="D36">
    <cfRule type="expression" dxfId="173" priority="304" stopIfTrue="1">
      <formula>$B36="z"</formula>
    </cfRule>
    <cfRule type="expression" dxfId="172" priority="305" stopIfTrue="1">
      <formula>$B36="y"</formula>
    </cfRule>
    <cfRule type="expression" dxfId="171" priority="306" stopIfTrue="1">
      <formula>$B36="x"</formula>
    </cfRule>
  </conditionalFormatting>
  <conditionalFormatting sqref="C30:C33">
    <cfRule type="expression" dxfId="170" priority="289" stopIfTrue="1">
      <formula>$B30="z"</formula>
    </cfRule>
    <cfRule type="expression" dxfId="169" priority="290" stopIfTrue="1">
      <formula>$B30="y"</formula>
    </cfRule>
    <cfRule type="expression" dxfId="168" priority="291" stopIfTrue="1">
      <formula>$B30="x"</formula>
    </cfRule>
  </conditionalFormatting>
  <conditionalFormatting sqref="B30:B33">
    <cfRule type="expression" dxfId="167" priority="286" stopIfTrue="1">
      <formula>$B30="z"</formula>
    </cfRule>
    <cfRule type="expression" dxfId="166" priority="287" stopIfTrue="1">
      <formula>$B30="y"</formula>
    </cfRule>
    <cfRule type="expression" dxfId="165" priority="288" stopIfTrue="1">
      <formula>$B30="x"</formula>
    </cfRule>
  </conditionalFormatting>
  <conditionalFormatting sqref="C30:C33">
    <cfRule type="expression" dxfId="164" priority="283" stopIfTrue="1">
      <formula>$B30="z"</formula>
    </cfRule>
    <cfRule type="expression" dxfId="163" priority="284" stopIfTrue="1">
      <formula>$B30="y"</formula>
    </cfRule>
    <cfRule type="expression" dxfId="162" priority="285" stopIfTrue="1">
      <formula>$B30="x"</formula>
    </cfRule>
  </conditionalFormatting>
  <conditionalFormatting sqref="B30:B33">
    <cfRule type="expression" dxfId="161" priority="280" stopIfTrue="1">
      <formula>$B30="z"</formula>
    </cfRule>
    <cfRule type="expression" dxfId="160" priority="281" stopIfTrue="1">
      <formula>$B30="y"</formula>
    </cfRule>
    <cfRule type="expression" dxfId="159" priority="282" stopIfTrue="1">
      <formula>$B30="x"</formula>
    </cfRule>
  </conditionalFormatting>
  <conditionalFormatting sqref="F30:F33">
    <cfRule type="expression" dxfId="158" priority="277" stopIfTrue="1">
      <formula>$B30="z"</formula>
    </cfRule>
    <cfRule type="expression" dxfId="157" priority="278" stopIfTrue="1">
      <formula>$B30="y"</formula>
    </cfRule>
    <cfRule type="expression" dxfId="156" priority="279" stopIfTrue="1">
      <formula>$B30="x"</formula>
    </cfRule>
  </conditionalFormatting>
  <conditionalFormatting sqref="B31:B33">
    <cfRule type="expression" dxfId="155" priority="274" stopIfTrue="1">
      <formula>$B31="z"</formula>
    </cfRule>
    <cfRule type="expression" dxfId="154" priority="275" stopIfTrue="1">
      <formula>$B31="y"</formula>
    </cfRule>
    <cfRule type="expression" dxfId="153" priority="276" stopIfTrue="1">
      <formula>$B31="x"</formula>
    </cfRule>
  </conditionalFormatting>
  <conditionalFormatting sqref="B31:B33">
    <cfRule type="expression" dxfId="152" priority="271" stopIfTrue="1">
      <formula>$B31="z"</formula>
    </cfRule>
    <cfRule type="expression" dxfId="151" priority="272" stopIfTrue="1">
      <formula>$B31="y"</formula>
    </cfRule>
    <cfRule type="expression" dxfId="150" priority="273" stopIfTrue="1">
      <formula>$B31="x"</formula>
    </cfRule>
  </conditionalFormatting>
  <conditionalFormatting sqref="D31:D33">
    <cfRule type="expression" dxfId="149" priority="268" stopIfTrue="1">
      <formula>$B31="z"</formula>
    </cfRule>
    <cfRule type="expression" dxfId="148" priority="269" stopIfTrue="1">
      <formula>$B31="y"</formula>
    </cfRule>
    <cfRule type="expression" dxfId="147" priority="270" stopIfTrue="1">
      <formula>$B31="x"</formula>
    </cfRule>
  </conditionalFormatting>
  <conditionalFormatting sqref="B32:B34">
    <cfRule type="expression" dxfId="146" priority="265" stopIfTrue="1">
      <formula>$B32="z"</formula>
    </cfRule>
    <cfRule type="expression" dxfId="145" priority="266" stopIfTrue="1">
      <formula>$B32="y"</formula>
    </cfRule>
    <cfRule type="expression" dxfId="144" priority="267" stopIfTrue="1">
      <formula>$B32="x"</formula>
    </cfRule>
  </conditionalFormatting>
  <conditionalFormatting sqref="B32:B34">
    <cfRule type="expression" dxfId="143" priority="262" stopIfTrue="1">
      <formula>$B32="z"</formula>
    </cfRule>
    <cfRule type="expression" dxfId="142" priority="263" stopIfTrue="1">
      <formula>$B32="y"</formula>
    </cfRule>
    <cfRule type="expression" dxfId="141" priority="264" stopIfTrue="1">
      <formula>$B32="x"</formula>
    </cfRule>
  </conditionalFormatting>
  <conditionalFormatting sqref="B33:B34">
    <cfRule type="expression" dxfId="140" priority="259" stopIfTrue="1">
      <formula>$B33="z"</formula>
    </cfRule>
    <cfRule type="expression" dxfId="139" priority="260" stopIfTrue="1">
      <formula>$B33="y"</formula>
    </cfRule>
    <cfRule type="expression" dxfId="138" priority="261" stopIfTrue="1">
      <formula>$B33="x"</formula>
    </cfRule>
  </conditionalFormatting>
  <conditionalFormatting sqref="D32:D34">
    <cfRule type="expression" dxfId="137" priority="256" stopIfTrue="1">
      <formula>$B32="z"</formula>
    </cfRule>
    <cfRule type="expression" dxfId="136" priority="257" stopIfTrue="1">
      <formula>$B32="y"</formula>
    </cfRule>
    <cfRule type="expression" dxfId="135" priority="258" stopIfTrue="1">
      <formula>$B32="x"</formula>
    </cfRule>
  </conditionalFormatting>
  <conditionalFormatting sqref="D33:D34">
    <cfRule type="expression" dxfId="134" priority="253" stopIfTrue="1">
      <formula>$B33="z"</formula>
    </cfRule>
    <cfRule type="expression" dxfId="133" priority="254" stopIfTrue="1">
      <formula>$B33="y"</formula>
    </cfRule>
    <cfRule type="expression" dxfId="132" priority="255" stopIfTrue="1">
      <formula>$B33="x"</formula>
    </cfRule>
  </conditionalFormatting>
  <conditionalFormatting sqref="D32">
    <cfRule type="expression" dxfId="131" priority="250" stopIfTrue="1">
      <formula>$B32="z"</formula>
    </cfRule>
    <cfRule type="expression" dxfId="130" priority="251" stopIfTrue="1">
      <formula>$B32="y"</formula>
    </cfRule>
    <cfRule type="expression" dxfId="129" priority="252" stopIfTrue="1">
      <formula>$B32="x"</formula>
    </cfRule>
  </conditionalFormatting>
  <conditionalFormatting sqref="F33:F34">
    <cfRule type="expression" dxfId="128" priority="247" stopIfTrue="1">
      <formula>$B33="z"</formula>
    </cfRule>
    <cfRule type="expression" dxfId="127" priority="248" stopIfTrue="1">
      <formula>$B33="y"</formula>
    </cfRule>
    <cfRule type="expression" dxfId="126" priority="249" stopIfTrue="1">
      <formula>$B33="x"</formula>
    </cfRule>
  </conditionalFormatting>
  <conditionalFormatting sqref="D38">
    <cfRule type="expression" dxfId="125" priority="244" stopIfTrue="1">
      <formula>$B38="z"</formula>
    </cfRule>
    <cfRule type="expression" dxfId="124" priority="245" stopIfTrue="1">
      <formula>$B38="y"</formula>
    </cfRule>
    <cfRule type="expression" dxfId="123" priority="246" stopIfTrue="1">
      <formula>$B38="x"</formula>
    </cfRule>
  </conditionalFormatting>
  <conditionalFormatting sqref="D38">
    <cfRule type="expression" dxfId="122" priority="241" stopIfTrue="1">
      <formula>$B38="z"</formula>
    </cfRule>
    <cfRule type="expression" dxfId="121" priority="242" stopIfTrue="1">
      <formula>$B38="y"</formula>
    </cfRule>
    <cfRule type="expression" dxfId="120" priority="243" stopIfTrue="1">
      <formula>$B38="x"</formula>
    </cfRule>
  </conditionalFormatting>
  <conditionalFormatting sqref="B43">
    <cfRule type="expression" dxfId="119" priority="229" stopIfTrue="1">
      <formula>$B43="z"</formula>
    </cfRule>
    <cfRule type="expression" dxfId="118" priority="230" stopIfTrue="1">
      <formula>$B43="y"</formula>
    </cfRule>
    <cfRule type="expression" dxfId="117" priority="231" stopIfTrue="1">
      <formula>$B43="x"</formula>
    </cfRule>
  </conditionalFormatting>
  <conditionalFormatting sqref="B41">
    <cfRule type="expression" dxfId="116" priority="226" stopIfTrue="1">
      <formula>$B41="z"</formula>
    </cfRule>
    <cfRule type="expression" dxfId="115" priority="227" stopIfTrue="1">
      <formula>$B41="y"</formula>
    </cfRule>
    <cfRule type="expression" dxfId="114" priority="228" stopIfTrue="1">
      <formula>$B41="x"</formula>
    </cfRule>
  </conditionalFormatting>
  <conditionalFormatting sqref="B44">
    <cfRule type="expression" dxfId="113" priority="202" stopIfTrue="1">
      <formula>$B44="z"</formula>
    </cfRule>
    <cfRule type="expression" dxfId="112" priority="203" stopIfTrue="1">
      <formula>$B44="y"</formula>
    </cfRule>
    <cfRule type="expression" dxfId="111" priority="204" stopIfTrue="1">
      <formula>$B44="x"</formula>
    </cfRule>
  </conditionalFormatting>
  <conditionalFormatting sqref="B43">
    <cfRule type="expression" dxfId="110" priority="199" stopIfTrue="1">
      <formula>$B43="z"</formula>
    </cfRule>
    <cfRule type="expression" dxfId="109" priority="200" stopIfTrue="1">
      <formula>$B43="y"</formula>
    </cfRule>
    <cfRule type="expression" dxfId="108" priority="201" stopIfTrue="1">
      <formula>$B43="x"</formula>
    </cfRule>
  </conditionalFormatting>
  <conditionalFormatting sqref="B41">
    <cfRule type="expression" dxfId="107" priority="196" stopIfTrue="1">
      <formula>$B41="z"</formula>
    </cfRule>
    <cfRule type="expression" dxfId="106" priority="197" stopIfTrue="1">
      <formula>$B41="y"</formula>
    </cfRule>
    <cfRule type="expression" dxfId="105" priority="198" stopIfTrue="1">
      <formula>$B41="x"</formula>
    </cfRule>
  </conditionalFormatting>
  <conditionalFormatting sqref="B44">
    <cfRule type="expression" dxfId="104" priority="193" stopIfTrue="1">
      <formula>$B44="z"</formula>
    </cfRule>
    <cfRule type="expression" dxfId="103" priority="194" stopIfTrue="1">
      <formula>$B44="y"</formula>
    </cfRule>
    <cfRule type="expression" dxfId="102" priority="195" stopIfTrue="1">
      <formula>$B44="x"</formula>
    </cfRule>
  </conditionalFormatting>
  <conditionalFormatting sqref="B43">
    <cfRule type="expression" dxfId="101" priority="190" stopIfTrue="1">
      <formula>$B43="z"</formula>
    </cfRule>
    <cfRule type="expression" dxfId="100" priority="191" stopIfTrue="1">
      <formula>$B43="y"</formula>
    </cfRule>
    <cfRule type="expression" dxfId="99" priority="192" stopIfTrue="1">
      <formula>$B43="x"</formula>
    </cfRule>
  </conditionalFormatting>
  <conditionalFormatting sqref="B41">
    <cfRule type="expression" dxfId="98" priority="187" stopIfTrue="1">
      <formula>$B41="z"</formula>
    </cfRule>
    <cfRule type="expression" dxfId="97" priority="188" stopIfTrue="1">
      <formula>$B41="y"</formula>
    </cfRule>
    <cfRule type="expression" dxfId="96" priority="189" stopIfTrue="1">
      <formula>$B41="x"</formula>
    </cfRule>
  </conditionalFormatting>
  <conditionalFormatting sqref="B47:B49">
    <cfRule type="expression" dxfId="95" priority="178" stopIfTrue="1">
      <formula>$B47="z"</formula>
    </cfRule>
    <cfRule type="expression" dxfId="94" priority="179" stopIfTrue="1">
      <formula>$B47="y"</formula>
    </cfRule>
    <cfRule type="expression" dxfId="93" priority="180" stopIfTrue="1">
      <formula>$B47="x"</formula>
    </cfRule>
  </conditionalFormatting>
  <conditionalFormatting sqref="B51 E51">
    <cfRule type="expression" dxfId="92" priority="175" stopIfTrue="1">
      <formula>$B51="z"</formula>
    </cfRule>
    <cfRule type="expression" dxfId="91" priority="176" stopIfTrue="1">
      <formula>$B51="y"</formula>
    </cfRule>
    <cfRule type="expression" dxfId="90" priority="177" stopIfTrue="1">
      <formula>$B51="x"</formula>
    </cfRule>
  </conditionalFormatting>
  <conditionalFormatting sqref="B53">
    <cfRule type="expression" dxfId="89" priority="172" stopIfTrue="1">
      <formula>$B53="z"</formula>
    </cfRule>
    <cfRule type="expression" dxfId="88" priority="173" stopIfTrue="1">
      <formula>$B53="y"</formula>
    </cfRule>
    <cfRule type="expression" dxfId="87" priority="174" stopIfTrue="1">
      <formula>$B53="x"</formula>
    </cfRule>
  </conditionalFormatting>
  <conditionalFormatting sqref="D111">
    <cfRule type="expression" dxfId="86" priority="115" stopIfTrue="1">
      <formula>$B111="z"</formula>
    </cfRule>
    <cfRule type="expression" dxfId="85" priority="116" stopIfTrue="1">
      <formula>$B111="y"</formula>
    </cfRule>
    <cfRule type="expression" dxfId="84" priority="117" stopIfTrue="1">
      <formula>$B111="x"</formula>
    </cfRule>
  </conditionalFormatting>
  <conditionalFormatting sqref="D111">
    <cfRule type="expression" dxfId="83" priority="112" stopIfTrue="1">
      <formula>$B111="z"</formula>
    </cfRule>
    <cfRule type="expression" dxfId="82" priority="113" stopIfTrue="1">
      <formula>$B111="y"</formula>
    </cfRule>
    <cfRule type="expression" dxfId="81" priority="114" stopIfTrue="1">
      <formula>$B111="x"</formula>
    </cfRule>
  </conditionalFormatting>
  <conditionalFormatting sqref="D112">
    <cfRule type="expression" dxfId="80" priority="109" stopIfTrue="1">
      <formula>$B112="z"</formula>
    </cfRule>
    <cfRule type="expression" dxfId="79" priority="110" stopIfTrue="1">
      <formula>$B112="y"</formula>
    </cfRule>
    <cfRule type="expression" dxfId="78" priority="111" stopIfTrue="1">
      <formula>$B112="x"</formula>
    </cfRule>
  </conditionalFormatting>
  <conditionalFormatting sqref="D112">
    <cfRule type="expression" dxfId="77" priority="106" stopIfTrue="1">
      <formula>$B112="z"</formula>
    </cfRule>
    <cfRule type="expression" dxfId="76" priority="107" stopIfTrue="1">
      <formula>$B112="y"</formula>
    </cfRule>
    <cfRule type="expression" dxfId="75" priority="108" stopIfTrue="1">
      <formula>$B112="x"</formula>
    </cfRule>
  </conditionalFormatting>
  <conditionalFormatting sqref="D14:F14 E15:E16 D15">
    <cfRule type="expression" dxfId="74" priority="103" stopIfTrue="1">
      <formula>$B14="z"</formula>
    </cfRule>
    <cfRule type="expression" dxfId="73" priority="104" stopIfTrue="1">
      <formula>$B14="y"</formula>
    </cfRule>
    <cfRule type="expression" dxfId="72" priority="105" stopIfTrue="1">
      <formula>$B14="x"</formula>
    </cfRule>
  </conditionalFormatting>
  <conditionalFormatting sqref="B14">
    <cfRule type="expression" dxfId="71" priority="100" stopIfTrue="1">
      <formula>$B14="z"</formula>
    </cfRule>
    <cfRule type="expression" dxfId="70" priority="101" stopIfTrue="1">
      <formula>$B14="y"</formula>
    </cfRule>
    <cfRule type="expression" dxfId="69" priority="102" stopIfTrue="1">
      <formula>$B14="x"</formula>
    </cfRule>
  </conditionalFormatting>
  <conditionalFormatting sqref="D109">
    <cfRule type="expression" dxfId="68" priority="88" stopIfTrue="1">
      <formula>$B109="z"</formula>
    </cfRule>
    <cfRule type="expression" dxfId="67" priority="89" stopIfTrue="1">
      <formula>$B109="y"</formula>
    </cfRule>
    <cfRule type="expression" dxfId="66" priority="90" stopIfTrue="1">
      <formula>$B109="x"</formula>
    </cfRule>
  </conditionalFormatting>
  <conditionalFormatting sqref="D109">
    <cfRule type="expression" dxfId="65" priority="85" stopIfTrue="1">
      <formula>$B109="z"</formula>
    </cfRule>
    <cfRule type="expression" dxfId="64" priority="86" stopIfTrue="1">
      <formula>$B109="y"</formula>
    </cfRule>
    <cfRule type="expression" dxfId="63" priority="87" stopIfTrue="1">
      <formula>$B109="x"</formula>
    </cfRule>
  </conditionalFormatting>
  <conditionalFormatting sqref="D96">
    <cfRule type="expression" dxfId="62" priority="82" stopIfTrue="1">
      <formula>$B96="z"</formula>
    </cfRule>
    <cfRule type="expression" dxfId="61" priority="83" stopIfTrue="1">
      <formula>$B96="y"</formula>
    </cfRule>
    <cfRule type="expression" dxfId="60" priority="84" stopIfTrue="1">
      <formula>$B96="x"</formula>
    </cfRule>
  </conditionalFormatting>
  <conditionalFormatting sqref="D96">
    <cfRule type="expression" dxfId="59" priority="79" stopIfTrue="1">
      <formula>$B96="z"</formula>
    </cfRule>
    <cfRule type="expression" dxfId="58" priority="80" stopIfTrue="1">
      <formula>$B96="y"</formula>
    </cfRule>
    <cfRule type="expression" dxfId="57" priority="81" stopIfTrue="1">
      <formula>$B96="x"</formula>
    </cfRule>
  </conditionalFormatting>
  <conditionalFormatting sqref="D64:D65">
    <cfRule type="expression" dxfId="56" priority="67" stopIfTrue="1">
      <formula>$B64="z"</formula>
    </cfRule>
    <cfRule type="expression" dxfId="55" priority="68" stopIfTrue="1">
      <formula>$B64="y"</formula>
    </cfRule>
    <cfRule type="expression" dxfId="54" priority="69" stopIfTrue="1">
      <formula>$B64="x"</formula>
    </cfRule>
  </conditionalFormatting>
  <conditionalFormatting sqref="D64:D65">
    <cfRule type="expression" dxfId="53" priority="64" stopIfTrue="1">
      <formula>$B64="z"</formula>
    </cfRule>
    <cfRule type="expression" dxfId="52" priority="65" stopIfTrue="1">
      <formula>$B64="y"</formula>
    </cfRule>
    <cfRule type="expression" dxfId="51" priority="66" stopIfTrue="1">
      <formula>$B64="x"</formula>
    </cfRule>
  </conditionalFormatting>
  <conditionalFormatting sqref="D64:D65">
    <cfRule type="expression" dxfId="50" priority="61" stopIfTrue="1">
      <formula>$B64="z"</formula>
    </cfRule>
    <cfRule type="expression" dxfId="49" priority="62" stopIfTrue="1">
      <formula>$B64="y"</formula>
    </cfRule>
    <cfRule type="expression" dxfId="48" priority="63" stopIfTrue="1">
      <formula>$B64="x"</formula>
    </cfRule>
  </conditionalFormatting>
  <conditionalFormatting sqref="D67">
    <cfRule type="expression" dxfId="47" priority="58" stopIfTrue="1">
      <formula>$B67="z"</formula>
    </cfRule>
    <cfRule type="expression" dxfId="46" priority="59" stopIfTrue="1">
      <formula>$B67="y"</formula>
    </cfRule>
    <cfRule type="expression" dxfId="45" priority="60" stopIfTrue="1">
      <formula>$B67="x"</formula>
    </cfRule>
  </conditionalFormatting>
  <conditionalFormatting sqref="D67">
    <cfRule type="expression" dxfId="44" priority="55" stopIfTrue="1">
      <formula>$B67="z"</formula>
    </cfRule>
    <cfRule type="expression" dxfId="43" priority="56" stopIfTrue="1">
      <formula>$B67="y"</formula>
    </cfRule>
    <cfRule type="expression" dxfId="42" priority="57" stopIfTrue="1">
      <formula>$B67="x"</formula>
    </cfRule>
  </conditionalFormatting>
  <conditionalFormatting sqref="D67">
    <cfRule type="expression" dxfId="41" priority="52" stopIfTrue="1">
      <formula>$B67="z"</formula>
    </cfRule>
    <cfRule type="expression" dxfId="40" priority="53" stopIfTrue="1">
      <formula>$B67="y"</formula>
    </cfRule>
    <cfRule type="expression" dxfId="39" priority="54" stopIfTrue="1">
      <formula>$B67="x"</formula>
    </cfRule>
  </conditionalFormatting>
  <conditionalFormatting sqref="D20">
    <cfRule type="expression" dxfId="38" priority="49" stopIfTrue="1">
      <formula>$B20="z"</formula>
    </cfRule>
    <cfRule type="expression" dxfId="37" priority="50" stopIfTrue="1">
      <formula>$B20="y"</formula>
    </cfRule>
    <cfRule type="expression" dxfId="36" priority="51" stopIfTrue="1">
      <formula>$B20="x"</formula>
    </cfRule>
  </conditionalFormatting>
  <conditionalFormatting sqref="B72">
    <cfRule type="expression" dxfId="35" priority="34" stopIfTrue="1">
      <formula>$B72="z"</formula>
    </cfRule>
    <cfRule type="expression" dxfId="34" priority="35" stopIfTrue="1">
      <formula>$B72="y"</formula>
    </cfRule>
    <cfRule type="expression" dxfId="33" priority="36" stopIfTrue="1">
      <formula>$B72="x"</formula>
    </cfRule>
  </conditionalFormatting>
  <conditionalFormatting sqref="B72">
    <cfRule type="expression" dxfId="32" priority="31" stopIfTrue="1">
      <formula>$B72="z"</formula>
    </cfRule>
    <cfRule type="expression" dxfId="31" priority="32" stopIfTrue="1">
      <formula>$B72="y"</formula>
    </cfRule>
    <cfRule type="expression" dxfId="30" priority="33" stopIfTrue="1">
      <formula>$B72="x"</formula>
    </cfRule>
  </conditionalFormatting>
  <conditionalFormatting sqref="B53">
    <cfRule type="expression" dxfId="29" priority="28" stopIfTrue="1">
      <formula>$B53="z"</formula>
    </cfRule>
    <cfRule type="expression" dxfId="28" priority="29" stopIfTrue="1">
      <formula>$B53="y"</formula>
    </cfRule>
    <cfRule type="expression" dxfId="27" priority="30" stopIfTrue="1">
      <formula>$B53="x"</formula>
    </cfRule>
  </conditionalFormatting>
  <conditionalFormatting sqref="B53">
    <cfRule type="expression" dxfId="26" priority="22" stopIfTrue="1">
      <formula>$B53="z"</formula>
    </cfRule>
    <cfRule type="expression" dxfId="25" priority="23" stopIfTrue="1">
      <formula>$B53="y"</formula>
    </cfRule>
    <cfRule type="expression" dxfId="24" priority="24" stopIfTrue="1">
      <formula>$B53="x"</formula>
    </cfRule>
  </conditionalFormatting>
  <conditionalFormatting sqref="D66">
    <cfRule type="expression" dxfId="23" priority="19" stopIfTrue="1">
      <formula>$B66="z"</formula>
    </cfRule>
    <cfRule type="expression" dxfId="22" priority="20" stopIfTrue="1">
      <formula>$B66="y"</formula>
    </cfRule>
    <cfRule type="expression" dxfId="21" priority="21" stopIfTrue="1">
      <formula>$B66="x"</formula>
    </cfRule>
  </conditionalFormatting>
  <conditionalFormatting sqref="D66">
    <cfRule type="expression" dxfId="20" priority="16" stopIfTrue="1">
      <formula>$B66="z"</formula>
    </cfRule>
    <cfRule type="expression" dxfId="19" priority="17" stopIfTrue="1">
      <formula>$B66="y"</formula>
    </cfRule>
    <cfRule type="expression" dxfId="18" priority="18" stopIfTrue="1">
      <formula>$B66="x"</formula>
    </cfRule>
  </conditionalFormatting>
  <conditionalFormatting sqref="D66">
    <cfRule type="expression" dxfId="17" priority="13" stopIfTrue="1">
      <formula>$B66="z"</formula>
    </cfRule>
    <cfRule type="expression" dxfId="16" priority="14" stopIfTrue="1">
      <formula>$B66="y"</formula>
    </cfRule>
    <cfRule type="expression" dxfId="15" priority="15" stopIfTrue="1">
      <formula>$B66="x"</formula>
    </cfRule>
  </conditionalFormatting>
  <conditionalFormatting sqref="D219:F219">
    <cfRule type="expression" dxfId="14" priority="10" stopIfTrue="1">
      <formula>$B219="z"</formula>
    </cfRule>
    <cfRule type="expression" dxfId="13" priority="11" stopIfTrue="1">
      <formula>$B219="y"</formula>
    </cfRule>
    <cfRule type="expression" dxfId="12" priority="12" stopIfTrue="1">
      <formula>$B219="x"</formula>
    </cfRule>
  </conditionalFormatting>
  <conditionalFormatting sqref="B219">
    <cfRule type="expression" dxfId="11" priority="7" stopIfTrue="1">
      <formula>$B219="z"</formula>
    </cfRule>
    <cfRule type="expression" dxfId="10" priority="8" stopIfTrue="1">
      <formula>$B219="y"</formula>
    </cfRule>
    <cfRule type="expression" dxfId="9" priority="9" stopIfTrue="1">
      <formula>$B219="x"</formula>
    </cfRule>
  </conditionalFormatting>
  <conditionalFormatting sqref="E219">
    <cfRule type="expression" dxfId="8" priority="1" stopIfTrue="1">
      <formula>$B219="z"</formula>
    </cfRule>
    <cfRule type="expression" dxfId="7" priority="2" stopIfTrue="1">
      <formula>$B219="y"</formula>
    </cfRule>
    <cfRule type="expression" dxfId="6" priority="3" stopIfTrue="1">
      <formula>$B219="x"</formula>
    </cfRule>
  </conditionalFormatting>
  <printOptions horizontalCentered="1"/>
  <pageMargins left="0.39370078740157483" right="0.19685039370078741" top="0.39370078740157483" bottom="0.39370078740157483" header="0" footer="0"/>
  <pageSetup paperSize="9" scale="75" fitToWidth="0" fitToHeight="0" orientation="portrait" horizontalDpi="4294967295" r:id="rId1"/>
  <headerFooter alignWithMargins="0"/>
  <rowBreaks count="2" manualBreakCount="2">
    <brk id="96" max="7" man="1"/>
    <brk id="149" max="7" man="1"/>
  </rowBreaks>
  <ignoredErrors>
    <ignoredError sqref="H46 H110 H193 H190 H186 H181 H173 H170 H164 H151 H125 H121 H135 H108 H63 H57 H71 H78 H88 H29 H40 H197 H21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25" stopIfTrue="1" id="{CC13D1E5-ECAA-4AB8-8317-4B0B5A4518B5}">
            <xm:f>[15]Orçamento!#REF!="z"</xm:f>
            <x14:dxf>
              <font>
                <b/>
                <i val="0"/>
              </font>
              <fill>
                <patternFill>
                  <bgColor rgb="FFFFFFCC"/>
                </patternFill>
              </fill>
            </x14:dxf>
          </x14:cfRule>
          <x14:cfRule type="expression" priority="326" stopIfTrue="1" id="{C41ED49D-2CBC-4C60-A837-91385A2009BE}">
            <xm:f>[15]Orçamento!#REF!="y"</xm:f>
            <x14:dxf>
              <font>
                <b/>
                <i val="0"/>
              </font>
              <fill>
                <patternFill>
                  <bgColor rgb="FFFFFF99"/>
                </patternFill>
              </fill>
            </x14:dxf>
          </x14:cfRule>
          <x14:cfRule type="expression" priority="327" stopIfTrue="1" id="{7AFAA929-2DC2-45DD-BEE9-56FB2FB5FFB9}">
            <xm:f>[15]Orçamento!#REF!="x"</xm:f>
            <x14:dxf>
              <font>
                <b/>
                <i val="0"/>
              </font>
              <fill>
                <patternFill>
                  <bgColor rgb="FFFFFF66"/>
                </patternFill>
              </fill>
            </x14:dxf>
          </x14:cfRule>
          <xm:sqref>B45 B41:B42 B23:B28 B50:B91</xm:sqref>
        </x14:conditionalFormatting>
        <x14:conditionalFormatting xmlns:xm="http://schemas.microsoft.com/office/excel/2006/main">
          <x14:cfRule type="expression" priority="121" stopIfTrue="1" id="{0591F44F-293C-4B4A-9A61-9ED9E017456F}">
            <xm:f>[16]Orçamento!#REF!="z"</xm:f>
            <x14:dxf>
              <font>
                <b/>
                <i val="0"/>
              </font>
              <fill>
                <patternFill>
                  <bgColor rgb="FFFFFFCC"/>
                </patternFill>
              </fill>
            </x14:dxf>
          </x14:cfRule>
          <x14:cfRule type="expression" priority="122" stopIfTrue="1" id="{B021524A-9A02-4354-9AAB-ED45A929BE60}">
            <xm:f>[16]Orçamento!#REF!="y"</xm:f>
            <x14:dxf>
              <font>
                <b/>
                <i val="0"/>
              </font>
              <fill>
                <patternFill>
                  <bgColor rgb="FFFFFF99"/>
                </patternFill>
              </fill>
            </x14:dxf>
          </x14:cfRule>
          <x14:cfRule type="expression" priority="123" stopIfTrue="1" id="{D0DA40DE-9BF8-4371-8163-19EA569E6319}">
            <xm:f>[16]Orçamento!#REF!="x"</xm:f>
            <x14:dxf>
              <font>
                <b/>
                <i val="0"/>
              </font>
              <fill>
                <patternFill>
                  <bgColor rgb="FFFFFF66"/>
                </patternFill>
              </fill>
            </x14:dxf>
          </x14:cfRule>
          <xm:sqref>B219</xm:sqref>
        </x14:conditionalFormatting>
      </x14:conditionalFormattings>
    </ext>
  </extLst>
</worksheet>
</file>

<file path=xl/worksheets/sheet2.xml><?xml version="1.0" encoding="utf-8"?>
<worksheet xmlns="http://schemas.openxmlformats.org/spreadsheetml/2006/main" xmlns:r="http://schemas.openxmlformats.org/officeDocument/2006/relationships">
  <dimension ref="A2:U321"/>
  <sheetViews>
    <sheetView showGridLines="0" view="pageBreakPreview" zoomScale="70" zoomScaleSheetLayoutView="70" workbookViewId="0">
      <selection activeCell="D21" sqref="D21"/>
    </sheetView>
  </sheetViews>
  <sheetFormatPr defaultRowHeight="24.95" customHeight="1"/>
  <cols>
    <col min="1" max="1" width="12.85546875" style="141" customWidth="1"/>
    <col min="2" max="2" width="1.7109375" style="141" customWidth="1"/>
    <col min="3" max="3" width="15.5703125" style="141" customWidth="1"/>
    <col min="4" max="4" width="25.5703125" style="141" customWidth="1"/>
    <col min="5" max="5" width="18.140625" style="141" customWidth="1"/>
    <col min="6" max="6" width="13.7109375" style="141" customWidth="1"/>
    <col min="7" max="7" width="33.85546875" style="142" customWidth="1"/>
    <col min="8" max="8" width="13" style="141" customWidth="1"/>
    <col min="9" max="9" width="15.7109375" style="143" customWidth="1"/>
    <col min="10" max="10" width="2" style="141" customWidth="1"/>
    <col min="11" max="11" width="16.85546875" style="141" customWidth="1"/>
    <col min="12" max="12" width="30.7109375" style="141" customWidth="1"/>
    <col min="13" max="13" width="13.42578125" style="144" customWidth="1"/>
    <col min="14" max="17" width="10.5703125" style="141" customWidth="1"/>
    <col min="18" max="18" width="9.28515625" style="141" customWidth="1"/>
    <col min="19" max="20" width="10.7109375" style="141" customWidth="1"/>
    <col min="21" max="21" width="11" style="141" bestFit="1" customWidth="1"/>
    <col min="22" max="22" width="9.85546875" style="141" bestFit="1" customWidth="1"/>
    <col min="23" max="23" width="11" style="141" bestFit="1" customWidth="1"/>
    <col min="24" max="256" width="9.140625" style="141"/>
    <col min="257" max="257" width="12.85546875" style="141" customWidth="1"/>
    <col min="258" max="258" width="1.7109375" style="141" customWidth="1"/>
    <col min="259" max="259" width="15.5703125" style="141" customWidth="1"/>
    <col min="260" max="260" width="25.5703125" style="141" customWidth="1"/>
    <col min="261" max="261" width="18.140625" style="141" customWidth="1"/>
    <col min="262" max="262" width="13.7109375" style="141" customWidth="1"/>
    <col min="263" max="263" width="33.85546875" style="141" customWidth="1"/>
    <col min="264" max="264" width="13" style="141" customWidth="1"/>
    <col min="265" max="265" width="15.7109375" style="141" customWidth="1"/>
    <col min="266" max="266" width="2" style="141" customWidth="1"/>
    <col min="267" max="267" width="16.85546875" style="141" customWidth="1"/>
    <col min="268" max="268" width="30.7109375" style="141" customWidth="1"/>
    <col min="269" max="269" width="13.42578125" style="141" customWidth="1"/>
    <col min="270" max="273" width="10.5703125" style="141" customWidth="1"/>
    <col min="274" max="274" width="9.28515625" style="141" customWidth="1"/>
    <col min="275" max="276" width="10.7109375" style="141" customWidth="1"/>
    <col min="277" max="277" width="11" style="141" bestFit="1" customWidth="1"/>
    <col min="278" max="278" width="9.85546875" style="141" bestFit="1" customWidth="1"/>
    <col min="279" max="279" width="11" style="141" bestFit="1" customWidth="1"/>
    <col min="280" max="512" width="9.140625" style="141"/>
    <col min="513" max="513" width="12.85546875" style="141" customWidth="1"/>
    <col min="514" max="514" width="1.7109375" style="141" customWidth="1"/>
    <col min="515" max="515" width="15.5703125" style="141" customWidth="1"/>
    <col min="516" max="516" width="25.5703125" style="141" customWidth="1"/>
    <col min="517" max="517" width="18.140625" style="141" customWidth="1"/>
    <col min="518" max="518" width="13.7109375" style="141" customWidth="1"/>
    <col min="519" max="519" width="33.85546875" style="141" customWidth="1"/>
    <col min="520" max="520" width="13" style="141" customWidth="1"/>
    <col min="521" max="521" width="15.7109375" style="141" customWidth="1"/>
    <col min="522" max="522" width="2" style="141" customWidth="1"/>
    <col min="523" max="523" width="16.85546875" style="141" customWidth="1"/>
    <col min="524" max="524" width="30.7109375" style="141" customWidth="1"/>
    <col min="525" max="525" width="13.42578125" style="141" customWidth="1"/>
    <col min="526" max="529" width="10.5703125" style="141" customWidth="1"/>
    <col min="530" max="530" width="9.28515625" style="141" customWidth="1"/>
    <col min="531" max="532" width="10.7109375" style="141" customWidth="1"/>
    <col min="533" max="533" width="11" style="141" bestFit="1" customWidth="1"/>
    <col min="534" max="534" width="9.85546875" style="141" bestFit="1" customWidth="1"/>
    <col min="535" max="535" width="11" style="141" bestFit="1" customWidth="1"/>
    <col min="536" max="768" width="9.140625" style="141"/>
    <col min="769" max="769" width="12.85546875" style="141" customWidth="1"/>
    <col min="770" max="770" width="1.7109375" style="141" customWidth="1"/>
    <col min="771" max="771" width="15.5703125" style="141" customWidth="1"/>
    <col min="772" max="772" width="25.5703125" style="141" customWidth="1"/>
    <col min="773" max="773" width="18.140625" style="141" customWidth="1"/>
    <col min="774" max="774" width="13.7109375" style="141" customWidth="1"/>
    <col min="775" max="775" width="33.85546875" style="141" customWidth="1"/>
    <col min="776" max="776" width="13" style="141" customWidth="1"/>
    <col min="777" max="777" width="15.7109375" style="141" customWidth="1"/>
    <col min="778" max="778" width="2" style="141" customWidth="1"/>
    <col min="779" max="779" width="16.85546875" style="141" customWidth="1"/>
    <col min="780" max="780" width="30.7109375" style="141" customWidth="1"/>
    <col min="781" max="781" width="13.42578125" style="141" customWidth="1"/>
    <col min="782" max="785" width="10.5703125" style="141" customWidth="1"/>
    <col min="786" max="786" width="9.28515625" style="141" customWidth="1"/>
    <col min="787" max="788" width="10.7109375" style="141" customWidth="1"/>
    <col min="789" max="789" width="11" style="141" bestFit="1" customWidth="1"/>
    <col min="790" max="790" width="9.85546875" style="141" bestFit="1" customWidth="1"/>
    <col min="791" max="791" width="11" style="141" bestFit="1" customWidth="1"/>
    <col min="792" max="1024" width="9.140625" style="141"/>
    <col min="1025" max="1025" width="12.85546875" style="141" customWidth="1"/>
    <col min="1026" max="1026" width="1.7109375" style="141" customWidth="1"/>
    <col min="1027" max="1027" width="15.5703125" style="141" customWidth="1"/>
    <col min="1028" max="1028" width="25.5703125" style="141" customWidth="1"/>
    <col min="1029" max="1029" width="18.140625" style="141" customWidth="1"/>
    <col min="1030" max="1030" width="13.7109375" style="141" customWidth="1"/>
    <col min="1031" max="1031" width="33.85546875" style="141" customWidth="1"/>
    <col min="1032" max="1032" width="13" style="141" customWidth="1"/>
    <col min="1033" max="1033" width="15.7109375" style="141" customWidth="1"/>
    <col min="1034" max="1034" width="2" style="141" customWidth="1"/>
    <col min="1035" max="1035" width="16.85546875" style="141" customWidth="1"/>
    <col min="1036" max="1036" width="30.7109375" style="141" customWidth="1"/>
    <col min="1037" max="1037" width="13.42578125" style="141" customWidth="1"/>
    <col min="1038" max="1041" width="10.5703125" style="141" customWidth="1"/>
    <col min="1042" max="1042" width="9.28515625" style="141" customWidth="1"/>
    <col min="1043" max="1044" width="10.7109375" style="141" customWidth="1"/>
    <col min="1045" max="1045" width="11" style="141" bestFit="1" customWidth="1"/>
    <col min="1046" max="1046" width="9.85546875" style="141" bestFit="1" customWidth="1"/>
    <col min="1047" max="1047" width="11" style="141" bestFit="1" customWidth="1"/>
    <col min="1048" max="1280" width="9.140625" style="141"/>
    <col min="1281" max="1281" width="12.85546875" style="141" customWidth="1"/>
    <col min="1282" max="1282" width="1.7109375" style="141" customWidth="1"/>
    <col min="1283" max="1283" width="15.5703125" style="141" customWidth="1"/>
    <col min="1284" max="1284" width="25.5703125" style="141" customWidth="1"/>
    <col min="1285" max="1285" width="18.140625" style="141" customWidth="1"/>
    <col min="1286" max="1286" width="13.7109375" style="141" customWidth="1"/>
    <col min="1287" max="1287" width="33.85546875" style="141" customWidth="1"/>
    <col min="1288" max="1288" width="13" style="141" customWidth="1"/>
    <col min="1289" max="1289" width="15.7109375" style="141" customWidth="1"/>
    <col min="1290" max="1290" width="2" style="141" customWidth="1"/>
    <col min="1291" max="1291" width="16.85546875" style="141" customWidth="1"/>
    <col min="1292" max="1292" width="30.7109375" style="141" customWidth="1"/>
    <col min="1293" max="1293" width="13.42578125" style="141" customWidth="1"/>
    <col min="1294" max="1297" width="10.5703125" style="141" customWidth="1"/>
    <col min="1298" max="1298" width="9.28515625" style="141" customWidth="1"/>
    <col min="1299" max="1300" width="10.7109375" style="141" customWidth="1"/>
    <col min="1301" max="1301" width="11" style="141" bestFit="1" customWidth="1"/>
    <col min="1302" max="1302" width="9.85546875" style="141" bestFit="1" customWidth="1"/>
    <col min="1303" max="1303" width="11" style="141" bestFit="1" customWidth="1"/>
    <col min="1304" max="1536" width="9.140625" style="141"/>
    <col min="1537" max="1537" width="12.85546875" style="141" customWidth="1"/>
    <col min="1538" max="1538" width="1.7109375" style="141" customWidth="1"/>
    <col min="1539" max="1539" width="15.5703125" style="141" customWidth="1"/>
    <col min="1540" max="1540" width="25.5703125" style="141" customWidth="1"/>
    <col min="1541" max="1541" width="18.140625" style="141" customWidth="1"/>
    <col min="1542" max="1542" width="13.7109375" style="141" customWidth="1"/>
    <col min="1543" max="1543" width="33.85546875" style="141" customWidth="1"/>
    <col min="1544" max="1544" width="13" style="141" customWidth="1"/>
    <col min="1545" max="1545" width="15.7109375" style="141" customWidth="1"/>
    <col min="1546" max="1546" width="2" style="141" customWidth="1"/>
    <col min="1547" max="1547" width="16.85546875" style="141" customWidth="1"/>
    <col min="1548" max="1548" width="30.7109375" style="141" customWidth="1"/>
    <col min="1549" max="1549" width="13.42578125" style="141" customWidth="1"/>
    <col min="1550" max="1553" width="10.5703125" style="141" customWidth="1"/>
    <col min="1554" max="1554" width="9.28515625" style="141" customWidth="1"/>
    <col min="1555" max="1556" width="10.7109375" style="141" customWidth="1"/>
    <col min="1557" max="1557" width="11" style="141" bestFit="1" customWidth="1"/>
    <col min="1558" max="1558" width="9.85546875" style="141" bestFit="1" customWidth="1"/>
    <col min="1559" max="1559" width="11" style="141" bestFit="1" customWidth="1"/>
    <col min="1560" max="1792" width="9.140625" style="141"/>
    <col min="1793" max="1793" width="12.85546875" style="141" customWidth="1"/>
    <col min="1794" max="1794" width="1.7109375" style="141" customWidth="1"/>
    <col min="1795" max="1795" width="15.5703125" style="141" customWidth="1"/>
    <col min="1796" max="1796" width="25.5703125" style="141" customWidth="1"/>
    <col min="1797" max="1797" width="18.140625" style="141" customWidth="1"/>
    <col min="1798" max="1798" width="13.7109375" style="141" customWidth="1"/>
    <col min="1799" max="1799" width="33.85546875" style="141" customWidth="1"/>
    <col min="1800" max="1800" width="13" style="141" customWidth="1"/>
    <col min="1801" max="1801" width="15.7109375" style="141" customWidth="1"/>
    <col min="1802" max="1802" width="2" style="141" customWidth="1"/>
    <col min="1803" max="1803" width="16.85546875" style="141" customWidth="1"/>
    <col min="1804" max="1804" width="30.7109375" style="141" customWidth="1"/>
    <col min="1805" max="1805" width="13.42578125" style="141" customWidth="1"/>
    <col min="1806" max="1809" width="10.5703125" style="141" customWidth="1"/>
    <col min="1810" max="1810" width="9.28515625" style="141" customWidth="1"/>
    <col min="1811" max="1812" width="10.7109375" style="141" customWidth="1"/>
    <col min="1813" max="1813" width="11" style="141" bestFit="1" customWidth="1"/>
    <col min="1814" max="1814" width="9.85546875" style="141" bestFit="1" customWidth="1"/>
    <col min="1815" max="1815" width="11" style="141" bestFit="1" customWidth="1"/>
    <col min="1816" max="2048" width="9.140625" style="141"/>
    <col min="2049" max="2049" width="12.85546875" style="141" customWidth="1"/>
    <col min="2050" max="2050" width="1.7109375" style="141" customWidth="1"/>
    <col min="2051" max="2051" width="15.5703125" style="141" customWidth="1"/>
    <col min="2052" max="2052" width="25.5703125" style="141" customWidth="1"/>
    <col min="2053" max="2053" width="18.140625" style="141" customWidth="1"/>
    <col min="2054" max="2054" width="13.7109375" style="141" customWidth="1"/>
    <col min="2055" max="2055" width="33.85546875" style="141" customWidth="1"/>
    <col min="2056" max="2056" width="13" style="141" customWidth="1"/>
    <col min="2057" max="2057" width="15.7109375" style="141" customWidth="1"/>
    <col min="2058" max="2058" width="2" style="141" customWidth="1"/>
    <col min="2059" max="2059" width="16.85546875" style="141" customWidth="1"/>
    <col min="2060" max="2060" width="30.7109375" style="141" customWidth="1"/>
    <col min="2061" max="2061" width="13.42578125" style="141" customWidth="1"/>
    <col min="2062" max="2065" width="10.5703125" style="141" customWidth="1"/>
    <col min="2066" max="2066" width="9.28515625" style="141" customWidth="1"/>
    <col min="2067" max="2068" width="10.7109375" style="141" customWidth="1"/>
    <col min="2069" max="2069" width="11" style="141" bestFit="1" customWidth="1"/>
    <col min="2070" max="2070" width="9.85546875" style="141" bestFit="1" customWidth="1"/>
    <col min="2071" max="2071" width="11" style="141" bestFit="1" customWidth="1"/>
    <col min="2072" max="2304" width="9.140625" style="141"/>
    <col min="2305" max="2305" width="12.85546875" style="141" customWidth="1"/>
    <col min="2306" max="2306" width="1.7109375" style="141" customWidth="1"/>
    <col min="2307" max="2307" width="15.5703125" style="141" customWidth="1"/>
    <col min="2308" max="2308" width="25.5703125" style="141" customWidth="1"/>
    <col min="2309" max="2309" width="18.140625" style="141" customWidth="1"/>
    <col min="2310" max="2310" width="13.7109375" style="141" customWidth="1"/>
    <col min="2311" max="2311" width="33.85546875" style="141" customWidth="1"/>
    <col min="2312" max="2312" width="13" style="141" customWidth="1"/>
    <col min="2313" max="2313" width="15.7109375" style="141" customWidth="1"/>
    <col min="2314" max="2314" width="2" style="141" customWidth="1"/>
    <col min="2315" max="2315" width="16.85546875" style="141" customWidth="1"/>
    <col min="2316" max="2316" width="30.7109375" style="141" customWidth="1"/>
    <col min="2317" max="2317" width="13.42578125" style="141" customWidth="1"/>
    <col min="2318" max="2321" width="10.5703125" style="141" customWidth="1"/>
    <col min="2322" max="2322" width="9.28515625" style="141" customWidth="1"/>
    <col min="2323" max="2324" width="10.7109375" style="141" customWidth="1"/>
    <col min="2325" max="2325" width="11" style="141" bestFit="1" customWidth="1"/>
    <col min="2326" max="2326" width="9.85546875" style="141" bestFit="1" customWidth="1"/>
    <col min="2327" max="2327" width="11" style="141" bestFit="1" customWidth="1"/>
    <col min="2328" max="2560" width="9.140625" style="141"/>
    <col min="2561" max="2561" width="12.85546875" style="141" customWidth="1"/>
    <col min="2562" max="2562" width="1.7109375" style="141" customWidth="1"/>
    <col min="2563" max="2563" width="15.5703125" style="141" customWidth="1"/>
    <col min="2564" max="2564" width="25.5703125" style="141" customWidth="1"/>
    <col min="2565" max="2565" width="18.140625" style="141" customWidth="1"/>
    <col min="2566" max="2566" width="13.7109375" style="141" customWidth="1"/>
    <col min="2567" max="2567" width="33.85546875" style="141" customWidth="1"/>
    <col min="2568" max="2568" width="13" style="141" customWidth="1"/>
    <col min="2569" max="2569" width="15.7109375" style="141" customWidth="1"/>
    <col min="2570" max="2570" width="2" style="141" customWidth="1"/>
    <col min="2571" max="2571" width="16.85546875" style="141" customWidth="1"/>
    <col min="2572" max="2572" width="30.7109375" style="141" customWidth="1"/>
    <col min="2573" max="2573" width="13.42578125" style="141" customWidth="1"/>
    <col min="2574" max="2577" width="10.5703125" style="141" customWidth="1"/>
    <col min="2578" max="2578" width="9.28515625" style="141" customWidth="1"/>
    <col min="2579" max="2580" width="10.7109375" style="141" customWidth="1"/>
    <col min="2581" max="2581" width="11" style="141" bestFit="1" customWidth="1"/>
    <col min="2582" max="2582" width="9.85546875" style="141" bestFit="1" customWidth="1"/>
    <col min="2583" max="2583" width="11" style="141" bestFit="1" customWidth="1"/>
    <col min="2584" max="2816" width="9.140625" style="141"/>
    <col min="2817" max="2817" width="12.85546875" style="141" customWidth="1"/>
    <col min="2818" max="2818" width="1.7109375" style="141" customWidth="1"/>
    <col min="2819" max="2819" width="15.5703125" style="141" customWidth="1"/>
    <col min="2820" max="2820" width="25.5703125" style="141" customWidth="1"/>
    <col min="2821" max="2821" width="18.140625" style="141" customWidth="1"/>
    <col min="2822" max="2822" width="13.7109375" style="141" customWidth="1"/>
    <col min="2823" max="2823" width="33.85546875" style="141" customWidth="1"/>
    <col min="2824" max="2824" width="13" style="141" customWidth="1"/>
    <col min="2825" max="2825" width="15.7109375" style="141" customWidth="1"/>
    <col min="2826" max="2826" width="2" style="141" customWidth="1"/>
    <col min="2827" max="2827" width="16.85546875" style="141" customWidth="1"/>
    <col min="2828" max="2828" width="30.7109375" style="141" customWidth="1"/>
    <col min="2829" max="2829" width="13.42578125" style="141" customWidth="1"/>
    <col min="2830" max="2833" width="10.5703125" style="141" customWidth="1"/>
    <col min="2834" max="2834" width="9.28515625" style="141" customWidth="1"/>
    <col min="2835" max="2836" width="10.7109375" style="141" customWidth="1"/>
    <col min="2837" max="2837" width="11" style="141" bestFit="1" customWidth="1"/>
    <col min="2838" max="2838" width="9.85546875" style="141" bestFit="1" customWidth="1"/>
    <col min="2839" max="2839" width="11" style="141" bestFit="1" customWidth="1"/>
    <col min="2840" max="3072" width="9.140625" style="141"/>
    <col min="3073" max="3073" width="12.85546875" style="141" customWidth="1"/>
    <col min="3074" max="3074" width="1.7109375" style="141" customWidth="1"/>
    <col min="3075" max="3075" width="15.5703125" style="141" customWidth="1"/>
    <col min="3076" max="3076" width="25.5703125" style="141" customWidth="1"/>
    <col min="3077" max="3077" width="18.140625" style="141" customWidth="1"/>
    <col min="3078" max="3078" width="13.7109375" style="141" customWidth="1"/>
    <col min="3079" max="3079" width="33.85546875" style="141" customWidth="1"/>
    <col min="3080" max="3080" width="13" style="141" customWidth="1"/>
    <col min="3081" max="3081" width="15.7109375" style="141" customWidth="1"/>
    <col min="3082" max="3082" width="2" style="141" customWidth="1"/>
    <col min="3083" max="3083" width="16.85546875" style="141" customWidth="1"/>
    <col min="3084" max="3084" width="30.7109375" style="141" customWidth="1"/>
    <col min="3085" max="3085" width="13.42578125" style="141" customWidth="1"/>
    <col min="3086" max="3089" width="10.5703125" style="141" customWidth="1"/>
    <col min="3090" max="3090" width="9.28515625" style="141" customWidth="1"/>
    <col min="3091" max="3092" width="10.7109375" style="141" customWidth="1"/>
    <col min="3093" max="3093" width="11" style="141" bestFit="1" customWidth="1"/>
    <col min="3094" max="3094" width="9.85546875" style="141" bestFit="1" customWidth="1"/>
    <col min="3095" max="3095" width="11" style="141" bestFit="1" customWidth="1"/>
    <col min="3096" max="3328" width="9.140625" style="141"/>
    <col min="3329" max="3329" width="12.85546875" style="141" customWidth="1"/>
    <col min="3330" max="3330" width="1.7109375" style="141" customWidth="1"/>
    <col min="3331" max="3331" width="15.5703125" style="141" customWidth="1"/>
    <col min="3332" max="3332" width="25.5703125" style="141" customWidth="1"/>
    <col min="3333" max="3333" width="18.140625" style="141" customWidth="1"/>
    <col min="3334" max="3334" width="13.7109375" style="141" customWidth="1"/>
    <col min="3335" max="3335" width="33.85546875" style="141" customWidth="1"/>
    <col min="3336" max="3336" width="13" style="141" customWidth="1"/>
    <col min="3337" max="3337" width="15.7109375" style="141" customWidth="1"/>
    <col min="3338" max="3338" width="2" style="141" customWidth="1"/>
    <col min="3339" max="3339" width="16.85546875" style="141" customWidth="1"/>
    <col min="3340" max="3340" width="30.7109375" style="141" customWidth="1"/>
    <col min="3341" max="3341" width="13.42578125" style="141" customWidth="1"/>
    <col min="3342" max="3345" width="10.5703125" style="141" customWidth="1"/>
    <col min="3346" max="3346" width="9.28515625" style="141" customWidth="1"/>
    <col min="3347" max="3348" width="10.7109375" style="141" customWidth="1"/>
    <col min="3349" max="3349" width="11" style="141" bestFit="1" customWidth="1"/>
    <col min="3350" max="3350" width="9.85546875" style="141" bestFit="1" customWidth="1"/>
    <col min="3351" max="3351" width="11" style="141" bestFit="1" customWidth="1"/>
    <col min="3352" max="3584" width="9.140625" style="141"/>
    <col min="3585" max="3585" width="12.85546875" style="141" customWidth="1"/>
    <col min="3586" max="3586" width="1.7109375" style="141" customWidth="1"/>
    <col min="3587" max="3587" width="15.5703125" style="141" customWidth="1"/>
    <col min="3588" max="3588" width="25.5703125" style="141" customWidth="1"/>
    <col min="3589" max="3589" width="18.140625" style="141" customWidth="1"/>
    <col min="3590" max="3590" width="13.7109375" style="141" customWidth="1"/>
    <col min="3591" max="3591" width="33.85546875" style="141" customWidth="1"/>
    <col min="3592" max="3592" width="13" style="141" customWidth="1"/>
    <col min="3593" max="3593" width="15.7109375" style="141" customWidth="1"/>
    <col min="3594" max="3594" width="2" style="141" customWidth="1"/>
    <col min="3595" max="3595" width="16.85546875" style="141" customWidth="1"/>
    <col min="3596" max="3596" width="30.7109375" style="141" customWidth="1"/>
    <col min="3597" max="3597" width="13.42578125" style="141" customWidth="1"/>
    <col min="3598" max="3601" width="10.5703125" style="141" customWidth="1"/>
    <col min="3602" max="3602" width="9.28515625" style="141" customWidth="1"/>
    <col min="3603" max="3604" width="10.7109375" style="141" customWidth="1"/>
    <col min="3605" max="3605" width="11" style="141" bestFit="1" customWidth="1"/>
    <col min="3606" max="3606" width="9.85546875" style="141" bestFit="1" customWidth="1"/>
    <col min="3607" max="3607" width="11" style="141" bestFit="1" customWidth="1"/>
    <col min="3608" max="3840" width="9.140625" style="141"/>
    <col min="3841" max="3841" width="12.85546875" style="141" customWidth="1"/>
    <col min="3842" max="3842" width="1.7109375" style="141" customWidth="1"/>
    <col min="3843" max="3843" width="15.5703125" style="141" customWidth="1"/>
    <col min="3844" max="3844" width="25.5703125" style="141" customWidth="1"/>
    <col min="3845" max="3845" width="18.140625" style="141" customWidth="1"/>
    <col min="3846" max="3846" width="13.7109375" style="141" customWidth="1"/>
    <col min="3847" max="3847" width="33.85546875" style="141" customWidth="1"/>
    <col min="3848" max="3848" width="13" style="141" customWidth="1"/>
    <col min="3849" max="3849" width="15.7109375" style="141" customWidth="1"/>
    <col min="3850" max="3850" width="2" style="141" customWidth="1"/>
    <col min="3851" max="3851" width="16.85546875" style="141" customWidth="1"/>
    <col min="3852" max="3852" width="30.7109375" style="141" customWidth="1"/>
    <col min="3853" max="3853" width="13.42578125" style="141" customWidth="1"/>
    <col min="3854" max="3857" width="10.5703125" style="141" customWidth="1"/>
    <col min="3858" max="3858" width="9.28515625" style="141" customWidth="1"/>
    <col min="3859" max="3860" width="10.7109375" style="141" customWidth="1"/>
    <col min="3861" max="3861" width="11" style="141" bestFit="1" customWidth="1"/>
    <col min="3862" max="3862" width="9.85546875" style="141" bestFit="1" customWidth="1"/>
    <col min="3863" max="3863" width="11" style="141" bestFit="1" customWidth="1"/>
    <col min="3864" max="4096" width="9.140625" style="141"/>
    <col min="4097" max="4097" width="12.85546875" style="141" customWidth="1"/>
    <col min="4098" max="4098" width="1.7109375" style="141" customWidth="1"/>
    <col min="4099" max="4099" width="15.5703125" style="141" customWidth="1"/>
    <col min="4100" max="4100" width="25.5703125" style="141" customWidth="1"/>
    <col min="4101" max="4101" width="18.140625" style="141" customWidth="1"/>
    <col min="4102" max="4102" width="13.7109375" style="141" customWidth="1"/>
    <col min="4103" max="4103" width="33.85546875" style="141" customWidth="1"/>
    <col min="4104" max="4104" width="13" style="141" customWidth="1"/>
    <col min="4105" max="4105" width="15.7109375" style="141" customWidth="1"/>
    <col min="4106" max="4106" width="2" style="141" customWidth="1"/>
    <col min="4107" max="4107" width="16.85546875" style="141" customWidth="1"/>
    <col min="4108" max="4108" width="30.7109375" style="141" customWidth="1"/>
    <col min="4109" max="4109" width="13.42578125" style="141" customWidth="1"/>
    <col min="4110" max="4113" width="10.5703125" style="141" customWidth="1"/>
    <col min="4114" max="4114" width="9.28515625" style="141" customWidth="1"/>
    <col min="4115" max="4116" width="10.7109375" style="141" customWidth="1"/>
    <col min="4117" max="4117" width="11" style="141" bestFit="1" customWidth="1"/>
    <col min="4118" max="4118" width="9.85546875" style="141" bestFit="1" customWidth="1"/>
    <col min="4119" max="4119" width="11" style="141" bestFit="1" customWidth="1"/>
    <col min="4120" max="4352" width="9.140625" style="141"/>
    <col min="4353" max="4353" width="12.85546875" style="141" customWidth="1"/>
    <col min="4354" max="4354" width="1.7109375" style="141" customWidth="1"/>
    <col min="4355" max="4355" width="15.5703125" style="141" customWidth="1"/>
    <col min="4356" max="4356" width="25.5703125" style="141" customWidth="1"/>
    <col min="4357" max="4357" width="18.140625" style="141" customWidth="1"/>
    <col min="4358" max="4358" width="13.7109375" style="141" customWidth="1"/>
    <col min="4359" max="4359" width="33.85546875" style="141" customWidth="1"/>
    <col min="4360" max="4360" width="13" style="141" customWidth="1"/>
    <col min="4361" max="4361" width="15.7109375" style="141" customWidth="1"/>
    <col min="4362" max="4362" width="2" style="141" customWidth="1"/>
    <col min="4363" max="4363" width="16.85546875" style="141" customWidth="1"/>
    <col min="4364" max="4364" width="30.7109375" style="141" customWidth="1"/>
    <col min="4365" max="4365" width="13.42578125" style="141" customWidth="1"/>
    <col min="4366" max="4369" width="10.5703125" style="141" customWidth="1"/>
    <col min="4370" max="4370" width="9.28515625" style="141" customWidth="1"/>
    <col min="4371" max="4372" width="10.7109375" style="141" customWidth="1"/>
    <col min="4373" max="4373" width="11" style="141" bestFit="1" customWidth="1"/>
    <col min="4374" max="4374" width="9.85546875" style="141" bestFit="1" customWidth="1"/>
    <col min="4375" max="4375" width="11" style="141" bestFit="1" customWidth="1"/>
    <col min="4376" max="4608" width="9.140625" style="141"/>
    <col min="4609" max="4609" width="12.85546875" style="141" customWidth="1"/>
    <col min="4610" max="4610" width="1.7109375" style="141" customWidth="1"/>
    <col min="4611" max="4611" width="15.5703125" style="141" customWidth="1"/>
    <col min="4612" max="4612" width="25.5703125" style="141" customWidth="1"/>
    <col min="4613" max="4613" width="18.140625" style="141" customWidth="1"/>
    <col min="4614" max="4614" width="13.7109375" style="141" customWidth="1"/>
    <col min="4615" max="4615" width="33.85546875" style="141" customWidth="1"/>
    <col min="4616" max="4616" width="13" style="141" customWidth="1"/>
    <col min="4617" max="4617" width="15.7109375" style="141" customWidth="1"/>
    <col min="4618" max="4618" width="2" style="141" customWidth="1"/>
    <col min="4619" max="4619" width="16.85546875" style="141" customWidth="1"/>
    <col min="4620" max="4620" width="30.7109375" style="141" customWidth="1"/>
    <col min="4621" max="4621" width="13.42578125" style="141" customWidth="1"/>
    <col min="4622" max="4625" width="10.5703125" style="141" customWidth="1"/>
    <col min="4626" max="4626" width="9.28515625" style="141" customWidth="1"/>
    <col min="4627" max="4628" width="10.7109375" style="141" customWidth="1"/>
    <col min="4629" max="4629" width="11" style="141" bestFit="1" customWidth="1"/>
    <col min="4630" max="4630" width="9.85546875" style="141" bestFit="1" customWidth="1"/>
    <col min="4631" max="4631" width="11" style="141" bestFit="1" customWidth="1"/>
    <col min="4632" max="4864" width="9.140625" style="141"/>
    <col min="4865" max="4865" width="12.85546875" style="141" customWidth="1"/>
    <col min="4866" max="4866" width="1.7109375" style="141" customWidth="1"/>
    <col min="4867" max="4867" width="15.5703125" style="141" customWidth="1"/>
    <col min="4868" max="4868" width="25.5703125" style="141" customWidth="1"/>
    <col min="4869" max="4869" width="18.140625" style="141" customWidth="1"/>
    <col min="4870" max="4870" width="13.7109375" style="141" customWidth="1"/>
    <col min="4871" max="4871" width="33.85546875" style="141" customWidth="1"/>
    <col min="4872" max="4872" width="13" style="141" customWidth="1"/>
    <col min="4873" max="4873" width="15.7109375" style="141" customWidth="1"/>
    <col min="4874" max="4874" width="2" style="141" customWidth="1"/>
    <col min="4875" max="4875" width="16.85546875" style="141" customWidth="1"/>
    <col min="4876" max="4876" width="30.7109375" style="141" customWidth="1"/>
    <col min="4877" max="4877" width="13.42578125" style="141" customWidth="1"/>
    <col min="4878" max="4881" width="10.5703125" style="141" customWidth="1"/>
    <col min="4882" max="4882" width="9.28515625" style="141" customWidth="1"/>
    <col min="4883" max="4884" width="10.7109375" style="141" customWidth="1"/>
    <col min="4885" max="4885" width="11" style="141" bestFit="1" customWidth="1"/>
    <col min="4886" max="4886" width="9.85546875" style="141" bestFit="1" customWidth="1"/>
    <col min="4887" max="4887" width="11" style="141" bestFit="1" customWidth="1"/>
    <col min="4888" max="5120" width="9.140625" style="141"/>
    <col min="5121" max="5121" width="12.85546875" style="141" customWidth="1"/>
    <col min="5122" max="5122" width="1.7109375" style="141" customWidth="1"/>
    <col min="5123" max="5123" width="15.5703125" style="141" customWidth="1"/>
    <col min="5124" max="5124" width="25.5703125" style="141" customWidth="1"/>
    <col min="5125" max="5125" width="18.140625" style="141" customWidth="1"/>
    <col min="5126" max="5126" width="13.7109375" style="141" customWidth="1"/>
    <col min="5127" max="5127" width="33.85546875" style="141" customWidth="1"/>
    <col min="5128" max="5128" width="13" style="141" customWidth="1"/>
    <col min="5129" max="5129" width="15.7109375" style="141" customWidth="1"/>
    <col min="5130" max="5130" width="2" style="141" customWidth="1"/>
    <col min="5131" max="5131" width="16.85546875" style="141" customWidth="1"/>
    <col min="5132" max="5132" width="30.7109375" style="141" customWidth="1"/>
    <col min="5133" max="5133" width="13.42578125" style="141" customWidth="1"/>
    <col min="5134" max="5137" width="10.5703125" style="141" customWidth="1"/>
    <col min="5138" max="5138" width="9.28515625" style="141" customWidth="1"/>
    <col min="5139" max="5140" width="10.7109375" style="141" customWidth="1"/>
    <col min="5141" max="5141" width="11" style="141" bestFit="1" customWidth="1"/>
    <col min="5142" max="5142" width="9.85546875" style="141" bestFit="1" customWidth="1"/>
    <col min="5143" max="5143" width="11" style="141" bestFit="1" customWidth="1"/>
    <col min="5144" max="5376" width="9.140625" style="141"/>
    <col min="5377" max="5377" width="12.85546875" style="141" customWidth="1"/>
    <col min="5378" max="5378" width="1.7109375" style="141" customWidth="1"/>
    <col min="5379" max="5379" width="15.5703125" style="141" customWidth="1"/>
    <col min="5380" max="5380" width="25.5703125" style="141" customWidth="1"/>
    <col min="5381" max="5381" width="18.140625" style="141" customWidth="1"/>
    <col min="5382" max="5382" width="13.7109375" style="141" customWidth="1"/>
    <col min="5383" max="5383" width="33.85546875" style="141" customWidth="1"/>
    <col min="5384" max="5384" width="13" style="141" customWidth="1"/>
    <col min="5385" max="5385" width="15.7109375" style="141" customWidth="1"/>
    <col min="5386" max="5386" width="2" style="141" customWidth="1"/>
    <col min="5387" max="5387" width="16.85546875" style="141" customWidth="1"/>
    <col min="5388" max="5388" width="30.7109375" style="141" customWidth="1"/>
    <col min="5389" max="5389" width="13.42578125" style="141" customWidth="1"/>
    <col min="5390" max="5393" width="10.5703125" style="141" customWidth="1"/>
    <col min="5394" max="5394" width="9.28515625" style="141" customWidth="1"/>
    <col min="5395" max="5396" width="10.7109375" style="141" customWidth="1"/>
    <col min="5397" max="5397" width="11" style="141" bestFit="1" customWidth="1"/>
    <col min="5398" max="5398" width="9.85546875" style="141" bestFit="1" customWidth="1"/>
    <col min="5399" max="5399" width="11" style="141" bestFit="1" customWidth="1"/>
    <col min="5400" max="5632" width="9.140625" style="141"/>
    <col min="5633" max="5633" width="12.85546875" style="141" customWidth="1"/>
    <col min="5634" max="5634" width="1.7109375" style="141" customWidth="1"/>
    <col min="5635" max="5635" width="15.5703125" style="141" customWidth="1"/>
    <col min="5636" max="5636" width="25.5703125" style="141" customWidth="1"/>
    <col min="5637" max="5637" width="18.140625" style="141" customWidth="1"/>
    <col min="5638" max="5638" width="13.7109375" style="141" customWidth="1"/>
    <col min="5639" max="5639" width="33.85546875" style="141" customWidth="1"/>
    <col min="5640" max="5640" width="13" style="141" customWidth="1"/>
    <col min="5641" max="5641" width="15.7109375" style="141" customWidth="1"/>
    <col min="5642" max="5642" width="2" style="141" customWidth="1"/>
    <col min="5643" max="5643" width="16.85546875" style="141" customWidth="1"/>
    <col min="5644" max="5644" width="30.7109375" style="141" customWidth="1"/>
    <col min="5645" max="5645" width="13.42578125" style="141" customWidth="1"/>
    <col min="5646" max="5649" width="10.5703125" style="141" customWidth="1"/>
    <col min="5650" max="5650" width="9.28515625" style="141" customWidth="1"/>
    <col min="5651" max="5652" width="10.7109375" style="141" customWidth="1"/>
    <col min="5653" max="5653" width="11" style="141" bestFit="1" customWidth="1"/>
    <col min="5654" max="5654" width="9.85546875" style="141" bestFit="1" customWidth="1"/>
    <col min="5655" max="5655" width="11" style="141" bestFit="1" customWidth="1"/>
    <col min="5656" max="5888" width="9.140625" style="141"/>
    <col min="5889" max="5889" width="12.85546875" style="141" customWidth="1"/>
    <col min="5890" max="5890" width="1.7109375" style="141" customWidth="1"/>
    <col min="5891" max="5891" width="15.5703125" style="141" customWidth="1"/>
    <col min="5892" max="5892" width="25.5703125" style="141" customWidth="1"/>
    <col min="5893" max="5893" width="18.140625" style="141" customWidth="1"/>
    <col min="5894" max="5894" width="13.7109375" style="141" customWidth="1"/>
    <col min="5895" max="5895" width="33.85546875" style="141" customWidth="1"/>
    <col min="5896" max="5896" width="13" style="141" customWidth="1"/>
    <col min="5897" max="5897" width="15.7109375" style="141" customWidth="1"/>
    <col min="5898" max="5898" width="2" style="141" customWidth="1"/>
    <col min="5899" max="5899" width="16.85546875" style="141" customWidth="1"/>
    <col min="5900" max="5900" width="30.7109375" style="141" customWidth="1"/>
    <col min="5901" max="5901" width="13.42578125" style="141" customWidth="1"/>
    <col min="5902" max="5905" width="10.5703125" style="141" customWidth="1"/>
    <col min="5906" max="5906" width="9.28515625" style="141" customWidth="1"/>
    <col min="5907" max="5908" width="10.7109375" style="141" customWidth="1"/>
    <col min="5909" max="5909" width="11" style="141" bestFit="1" customWidth="1"/>
    <col min="5910" max="5910" width="9.85546875" style="141" bestFit="1" customWidth="1"/>
    <col min="5911" max="5911" width="11" style="141" bestFit="1" customWidth="1"/>
    <col min="5912" max="6144" width="9.140625" style="141"/>
    <col min="6145" max="6145" width="12.85546875" style="141" customWidth="1"/>
    <col min="6146" max="6146" width="1.7109375" style="141" customWidth="1"/>
    <col min="6147" max="6147" width="15.5703125" style="141" customWidth="1"/>
    <col min="6148" max="6148" width="25.5703125" style="141" customWidth="1"/>
    <col min="6149" max="6149" width="18.140625" style="141" customWidth="1"/>
    <col min="6150" max="6150" width="13.7109375" style="141" customWidth="1"/>
    <col min="6151" max="6151" width="33.85546875" style="141" customWidth="1"/>
    <col min="6152" max="6152" width="13" style="141" customWidth="1"/>
    <col min="6153" max="6153" width="15.7109375" style="141" customWidth="1"/>
    <col min="6154" max="6154" width="2" style="141" customWidth="1"/>
    <col min="6155" max="6155" width="16.85546875" style="141" customWidth="1"/>
    <col min="6156" max="6156" width="30.7109375" style="141" customWidth="1"/>
    <col min="6157" max="6157" width="13.42578125" style="141" customWidth="1"/>
    <col min="6158" max="6161" width="10.5703125" style="141" customWidth="1"/>
    <col min="6162" max="6162" width="9.28515625" style="141" customWidth="1"/>
    <col min="6163" max="6164" width="10.7109375" style="141" customWidth="1"/>
    <col min="6165" max="6165" width="11" style="141" bestFit="1" customWidth="1"/>
    <col min="6166" max="6166" width="9.85546875" style="141" bestFit="1" customWidth="1"/>
    <col min="6167" max="6167" width="11" style="141" bestFit="1" customWidth="1"/>
    <col min="6168" max="6400" width="9.140625" style="141"/>
    <col min="6401" max="6401" width="12.85546875" style="141" customWidth="1"/>
    <col min="6402" max="6402" width="1.7109375" style="141" customWidth="1"/>
    <col min="6403" max="6403" width="15.5703125" style="141" customWidth="1"/>
    <col min="6404" max="6404" width="25.5703125" style="141" customWidth="1"/>
    <col min="6405" max="6405" width="18.140625" style="141" customWidth="1"/>
    <col min="6406" max="6406" width="13.7109375" style="141" customWidth="1"/>
    <col min="6407" max="6407" width="33.85546875" style="141" customWidth="1"/>
    <col min="6408" max="6408" width="13" style="141" customWidth="1"/>
    <col min="6409" max="6409" width="15.7109375" style="141" customWidth="1"/>
    <col min="6410" max="6410" width="2" style="141" customWidth="1"/>
    <col min="6411" max="6411" width="16.85546875" style="141" customWidth="1"/>
    <col min="6412" max="6412" width="30.7109375" style="141" customWidth="1"/>
    <col min="6413" max="6413" width="13.42578125" style="141" customWidth="1"/>
    <col min="6414" max="6417" width="10.5703125" style="141" customWidth="1"/>
    <col min="6418" max="6418" width="9.28515625" style="141" customWidth="1"/>
    <col min="6419" max="6420" width="10.7109375" style="141" customWidth="1"/>
    <col min="6421" max="6421" width="11" style="141" bestFit="1" customWidth="1"/>
    <col min="6422" max="6422" width="9.85546875" style="141" bestFit="1" customWidth="1"/>
    <col min="6423" max="6423" width="11" style="141" bestFit="1" customWidth="1"/>
    <col min="6424" max="6656" width="9.140625" style="141"/>
    <col min="6657" max="6657" width="12.85546875" style="141" customWidth="1"/>
    <col min="6658" max="6658" width="1.7109375" style="141" customWidth="1"/>
    <col min="6659" max="6659" width="15.5703125" style="141" customWidth="1"/>
    <col min="6660" max="6660" width="25.5703125" style="141" customWidth="1"/>
    <col min="6661" max="6661" width="18.140625" style="141" customWidth="1"/>
    <col min="6662" max="6662" width="13.7109375" style="141" customWidth="1"/>
    <col min="6663" max="6663" width="33.85546875" style="141" customWidth="1"/>
    <col min="6664" max="6664" width="13" style="141" customWidth="1"/>
    <col min="6665" max="6665" width="15.7109375" style="141" customWidth="1"/>
    <col min="6666" max="6666" width="2" style="141" customWidth="1"/>
    <col min="6667" max="6667" width="16.85546875" style="141" customWidth="1"/>
    <col min="6668" max="6668" width="30.7109375" style="141" customWidth="1"/>
    <col min="6669" max="6669" width="13.42578125" style="141" customWidth="1"/>
    <col min="6670" max="6673" width="10.5703125" style="141" customWidth="1"/>
    <col min="6674" max="6674" width="9.28515625" style="141" customWidth="1"/>
    <col min="6675" max="6676" width="10.7109375" style="141" customWidth="1"/>
    <col min="6677" max="6677" width="11" style="141" bestFit="1" customWidth="1"/>
    <col min="6678" max="6678" width="9.85546875" style="141" bestFit="1" customWidth="1"/>
    <col min="6679" max="6679" width="11" style="141" bestFit="1" customWidth="1"/>
    <col min="6680" max="6912" width="9.140625" style="141"/>
    <col min="6913" max="6913" width="12.85546875" style="141" customWidth="1"/>
    <col min="6914" max="6914" width="1.7109375" style="141" customWidth="1"/>
    <col min="6915" max="6915" width="15.5703125" style="141" customWidth="1"/>
    <col min="6916" max="6916" width="25.5703125" style="141" customWidth="1"/>
    <col min="6917" max="6917" width="18.140625" style="141" customWidth="1"/>
    <col min="6918" max="6918" width="13.7109375" style="141" customWidth="1"/>
    <col min="6919" max="6919" width="33.85546875" style="141" customWidth="1"/>
    <col min="6920" max="6920" width="13" style="141" customWidth="1"/>
    <col min="6921" max="6921" width="15.7109375" style="141" customWidth="1"/>
    <col min="6922" max="6922" width="2" style="141" customWidth="1"/>
    <col min="6923" max="6923" width="16.85546875" style="141" customWidth="1"/>
    <col min="6924" max="6924" width="30.7109375" style="141" customWidth="1"/>
    <col min="6925" max="6925" width="13.42578125" style="141" customWidth="1"/>
    <col min="6926" max="6929" width="10.5703125" style="141" customWidth="1"/>
    <col min="6930" max="6930" width="9.28515625" style="141" customWidth="1"/>
    <col min="6931" max="6932" width="10.7109375" style="141" customWidth="1"/>
    <col min="6933" max="6933" width="11" style="141" bestFit="1" customWidth="1"/>
    <col min="6934" max="6934" width="9.85546875" style="141" bestFit="1" customWidth="1"/>
    <col min="6935" max="6935" width="11" style="141" bestFit="1" customWidth="1"/>
    <col min="6936" max="7168" width="9.140625" style="141"/>
    <col min="7169" max="7169" width="12.85546875" style="141" customWidth="1"/>
    <col min="7170" max="7170" width="1.7109375" style="141" customWidth="1"/>
    <col min="7171" max="7171" width="15.5703125" style="141" customWidth="1"/>
    <col min="7172" max="7172" width="25.5703125" style="141" customWidth="1"/>
    <col min="7173" max="7173" width="18.140625" style="141" customWidth="1"/>
    <col min="7174" max="7174" width="13.7109375" style="141" customWidth="1"/>
    <col min="7175" max="7175" width="33.85546875" style="141" customWidth="1"/>
    <col min="7176" max="7176" width="13" style="141" customWidth="1"/>
    <col min="7177" max="7177" width="15.7109375" style="141" customWidth="1"/>
    <col min="7178" max="7178" width="2" style="141" customWidth="1"/>
    <col min="7179" max="7179" width="16.85546875" style="141" customWidth="1"/>
    <col min="7180" max="7180" width="30.7109375" style="141" customWidth="1"/>
    <col min="7181" max="7181" width="13.42578125" style="141" customWidth="1"/>
    <col min="7182" max="7185" width="10.5703125" style="141" customWidth="1"/>
    <col min="7186" max="7186" width="9.28515625" style="141" customWidth="1"/>
    <col min="7187" max="7188" width="10.7109375" style="141" customWidth="1"/>
    <col min="7189" max="7189" width="11" style="141" bestFit="1" customWidth="1"/>
    <col min="7190" max="7190" width="9.85546875" style="141" bestFit="1" customWidth="1"/>
    <col min="7191" max="7191" width="11" style="141" bestFit="1" customWidth="1"/>
    <col min="7192" max="7424" width="9.140625" style="141"/>
    <col min="7425" max="7425" width="12.85546875" style="141" customWidth="1"/>
    <col min="7426" max="7426" width="1.7109375" style="141" customWidth="1"/>
    <col min="7427" max="7427" width="15.5703125" style="141" customWidth="1"/>
    <col min="7428" max="7428" width="25.5703125" style="141" customWidth="1"/>
    <col min="7429" max="7429" width="18.140625" style="141" customWidth="1"/>
    <col min="7430" max="7430" width="13.7109375" style="141" customWidth="1"/>
    <col min="7431" max="7431" width="33.85546875" style="141" customWidth="1"/>
    <col min="7432" max="7432" width="13" style="141" customWidth="1"/>
    <col min="7433" max="7433" width="15.7109375" style="141" customWidth="1"/>
    <col min="7434" max="7434" width="2" style="141" customWidth="1"/>
    <col min="7435" max="7435" width="16.85546875" style="141" customWidth="1"/>
    <col min="7436" max="7436" width="30.7109375" style="141" customWidth="1"/>
    <col min="7437" max="7437" width="13.42578125" style="141" customWidth="1"/>
    <col min="7438" max="7441" width="10.5703125" style="141" customWidth="1"/>
    <col min="7442" max="7442" width="9.28515625" style="141" customWidth="1"/>
    <col min="7443" max="7444" width="10.7109375" style="141" customWidth="1"/>
    <col min="7445" max="7445" width="11" style="141" bestFit="1" customWidth="1"/>
    <col min="7446" max="7446" width="9.85546875" style="141" bestFit="1" customWidth="1"/>
    <col min="7447" max="7447" width="11" style="141" bestFit="1" customWidth="1"/>
    <col min="7448" max="7680" width="9.140625" style="141"/>
    <col min="7681" max="7681" width="12.85546875" style="141" customWidth="1"/>
    <col min="7682" max="7682" width="1.7109375" style="141" customWidth="1"/>
    <col min="7683" max="7683" width="15.5703125" style="141" customWidth="1"/>
    <col min="7684" max="7684" width="25.5703125" style="141" customWidth="1"/>
    <col min="7685" max="7685" width="18.140625" style="141" customWidth="1"/>
    <col min="7686" max="7686" width="13.7109375" style="141" customWidth="1"/>
    <col min="7687" max="7687" width="33.85546875" style="141" customWidth="1"/>
    <col min="7688" max="7688" width="13" style="141" customWidth="1"/>
    <col min="7689" max="7689" width="15.7109375" style="141" customWidth="1"/>
    <col min="7690" max="7690" width="2" style="141" customWidth="1"/>
    <col min="7691" max="7691" width="16.85546875" style="141" customWidth="1"/>
    <col min="7692" max="7692" width="30.7109375" style="141" customWidth="1"/>
    <col min="7693" max="7693" width="13.42578125" style="141" customWidth="1"/>
    <col min="7694" max="7697" width="10.5703125" style="141" customWidth="1"/>
    <col min="7698" max="7698" width="9.28515625" style="141" customWidth="1"/>
    <col min="7699" max="7700" width="10.7109375" style="141" customWidth="1"/>
    <col min="7701" max="7701" width="11" style="141" bestFit="1" customWidth="1"/>
    <col min="7702" max="7702" width="9.85546875" style="141" bestFit="1" customWidth="1"/>
    <col min="7703" max="7703" width="11" style="141" bestFit="1" customWidth="1"/>
    <col min="7704" max="7936" width="9.140625" style="141"/>
    <col min="7937" max="7937" width="12.85546875" style="141" customWidth="1"/>
    <col min="7938" max="7938" width="1.7109375" style="141" customWidth="1"/>
    <col min="7939" max="7939" width="15.5703125" style="141" customWidth="1"/>
    <col min="7940" max="7940" width="25.5703125" style="141" customWidth="1"/>
    <col min="7941" max="7941" width="18.140625" style="141" customWidth="1"/>
    <col min="7942" max="7942" width="13.7109375" style="141" customWidth="1"/>
    <col min="7943" max="7943" width="33.85546875" style="141" customWidth="1"/>
    <col min="7944" max="7944" width="13" style="141" customWidth="1"/>
    <col min="7945" max="7945" width="15.7109375" style="141" customWidth="1"/>
    <col min="7946" max="7946" width="2" style="141" customWidth="1"/>
    <col min="7947" max="7947" width="16.85546875" style="141" customWidth="1"/>
    <col min="7948" max="7948" width="30.7109375" style="141" customWidth="1"/>
    <col min="7949" max="7949" width="13.42578125" style="141" customWidth="1"/>
    <col min="7950" max="7953" width="10.5703125" style="141" customWidth="1"/>
    <col min="7954" max="7954" width="9.28515625" style="141" customWidth="1"/>
    <col min="7955" max="7956" width="10.7109375" style="141" customWidth="1"/>
    <col min="7957" max="7957" width="11" style="141" bestFit="1" customWidth="1"/>
    <col min="7958" max="7958" width="9.85546875" style="141" bestFit="1" customWidth="1"/>
    <col min="7959" max="7959" width="11" style="141" bestFit="1" customWidth="1"/>
    <col min="7960" max="8192" width="9.140625" style="141"/>
    <col min="8193" max="8193" width="12.85546875" style="141" customWidth="1"/>
    <col min="8194" max="8194" width="1.7109375" style="141" customWidth="1"/>
    <col min="8195" max="8195" width="15.5703125" style="141" customWidth="1"/>
    <col min="8196" max="8196" width="25.5703125" style="141" customWidth="1"/>
    <col min="8197" max="8197" width="18.140625" style="141" customWidth="1"/>
    <col min="8198" max="8198" width="13.7109375" style="141" customWidth="1"/>
    <col min="8199" max="8199" width="33.85546875" style="141" customWidth="1"/>
    <col min="8200" max="8200" width="13" style="141" customWidth="1"/>
    <col min="8201" max="8201" width="15.7109375" style="141" customWidth="1"/>
    <col min="8202" max="8202" width="2" style="141" customWidth="1"/>
    <col min="8203" max="8203" width="16.85546875" style="141" customWidth="1"/>
    <col min="8204" max="8204" width="30.7109375" style="141" customWidth="1"/>
    <col min="8205" max="8205" width="13.42578125" style="141" customWidth="1"/>
    <col min="8206" max="8209" width="10.5703125" style="141" customWidth="1"/>
    <col min="8210" max="8210" width="9.28515625" style="141" customWidth="1"/>
    <col min="8211" max="8212" width="10.7109375" style="141" customWidth="1"/>
    <col min="8213" max="8213" width="11" style="141" bestFit="1" customWidth="1"/>
    <col min="8214" max="8214" width="9.85546875" style="141" bestFit="1" customWidth="1"/>
    <col min="8215" max="8215" width="11" style="141" bestFit="1" customWidth="1"/>
    <col min="8216" max="8448" width="9.140625" style="141"/>
    <col min="8449" max="8449" width="12.85546875" style="141" customWidth="1"/>
    <col min="8450" max="8450" width="1.7109375" style="141" customWidth="1"/>
    <col min="8451" max="8451" width="15.5703125" style="141" customWidth="1"/>
    <col min="8452" max="8452" width="25.5703125" style="141" customWidth="1"/>
    <col min="8453" max="8453" width="18.140625" style="141" customWidth="1"/>
    <col min="8454" max="8454" width="13.7109375" style="141" customWidth="1"/>
    <col min="8455" max="8455" width="33.85546875" style="141" customWidth="1"/>
    <col min="8456" max="8456" width="13" style="141" customWidth="1"/>
    <col min="8457" max="8457" width="15.7109375" style="141" customWidth="1"/>
    <col min="8458" max="8458" width="2" style="141" customWidth="1"/>
    <col min="8459" max="8459" width="16.85546875" style="141" customWidth="1"/>
    <col min="8460" max="8460" width="30.7109375" style="141" customWidth="1"/>
    <col min="8461" max="8461" width="13.42578125" style="141" customWidth="1"/>
    <col min="8462" max="8465" width="10.5703125" style="141" customWidth="1"/>
    <col min="8466" max="8466" width="9.28515625" style="141" customWidth="1"/>
    <col min="8467" max="8468" width="10.7109375" style="141" customWidth="1"/>
    <col min="8469" max="8469" width="11" style="141" bestFit="1" customWidth="1"/>
    <col min="8470" max="8470" width="9.85546875" style="141" bestFit="1" customWidth="1"/>
    <col min="8471" max="8471" width="11" style="141" bestFit="1" customWidth="1"/>
    <col min="8472" max="8704" width="9.140625" style="141"/>
    <col min="8705" max="8705" width="12.85546875" style="141" customWidth="1"/>
    <col min="8706" max="8706" width="1.7109375" style="141" customWidth="1"/>
    <col min="8707" max="8707" width="15.5703125" style="141" customWidth="1"/>
    <col min="8708" max="8708" width="25.5703125" style="141" customWidth="1"/>
    <col min="8709" max="8709" width="18.140625" style="141" customWidth="1"/>
    <col min="8710" max="8710" width="13.7109375" style="141" customWidth="1"/>
    <col min="8711" max="8711" width="33.85546875" style="141" customWidth="1"/>
    <col min="8712" max="8712" width="13" style="141" customWidth="1"/>
    <col min="8713" max="8713" width="15.7109375" style="141" customWidth="1"/>
    <col min="8714" max="8714" width="2" style="141" customWidth="1"/>
    <col min="8715" max="8715" width="16.85546875" style="141" customWidth="1"/>
    <col min="8716" max="8716" width="30.7109375" style="141" customWidth="1"/>
    <col min="8717" max="8717" width="13.42578125" style="141" customWidth="1"/>
    <col min="8718" max="8721" width="10.5703125" style="141" customWidth="1"/>
    <col min="8722" max="8722" width="9.28515625" style="141" customWidth="1"/>
    <col min="8723" max="8724" width="10.7109375" style="141" customWidth="1"/>
    <col min="8725" max="8725" width="11" style="141" bestFit="1" customWidth="1"/>
    <col min="8726" max="8726" width="9.85546875" style="141" bestFit="1" customWidth="1"/>
    <col min="8727" max="8727" width="11" style="141" bestFit="1" customWidth="1"/>
    <col min="8728" max="8960" width="9.140625" style="141"/>
    <col min="8961" max="8961" width="12.85546875" style="141" customWidth="1"/>
    <col min="8962" max="8962" width="1.7109375" style="141" customWidth="1"/>
    <col min="8963" max="8963" width="15.5703125" style="141" customWidth="1"/>
    <col min="8964" max="8964" width="25.5703125" style="141" customWidth="1"/>
    <col min="8965" max="8965" width="18.140625" style="141" customWidth="1"/>
    <col min="8966" max="8966" width="13.7109375" style="141" customWidth="1"/>
    <col min="8967" max="8967" width="33.85546875" style="141" customWidth="1"/>
    <col min="8968" max="8968" width="13" style="141" customWidth="1"/>
    <col min="8969" max="8969" width="15.7109375" style="141" customWidth="1"/>
    <col min="8970" max="8970" width="2" style="141" customWidth="1"/>
    <col min="8971" max="8971" width="16.85546875" style="141" customWidth="1"/>
    <col min="8972" max="8972" width="30.7109375" style="141" customWidth="1"/>
    <col min="8973" max="8973" width="13.42578125" style="141" customWidth="1"/>
    <col min="8974" max="8977" width="10.5703125" style="141" customWidth="1"/>
    <col min="8978" max="8978" width="9.28515625" style="141" customWidth="1"/>
    <col min="8979" max="8980" width="10.7109375" style="141" customWidth="1"/>
    <col min="8981" max="8981" width="11" style="141" bestFit="1" customWidth="1"/>
    <col min="8982" max="8982" width="9.85546875" style="141" bestFit="1" customWidth="1"/>
    <col min="8983" max="8983" width="11" style="141" bestFit="1" customWidth="1"/>
    <col min="8984" max="9216" width="9.140625" style="141"/>
    <col min="9217" max="9217" width="12.85546875" style="141" customWidth="1"/>
    <col min="9218" max="9218" width="1.7109375" style="141" customWidth="1"/>
    <col min="9219" max="9219" width="15.5703125" style="141" customWidth="1"/>
    <col min="9220" max="9220" width="25.5703125" style="141" customWidth="1"/>
    <col min="9221" max="9221" width="18.140625" style="141" customWidth="1"/>
    <col min="9222" max="9222" width="13.7109375" style="141" customWidth="1"/>
    <col min="9223" max="9223" width="33.85546875" style="141" customWidth="1"/>
    <col min="9224" max="9224" width="13" style="141" customWidth="1"/>
    <col min="9225" max="9225" width="15.7109375" style="141" customWidth="1"/>
    <col min="9226" max="9226" width="2" style="141" customWidth="1"/>
    <col min="9227" max="9227" width="16.85546875" style="141" customWidth="1"/>
    <col min="9228" max="9228" width="30.7109375" style="141" customWidth="1"/>
    <col min="9229" max="9229" width="13.42578125" style="141" customWidth="1"/>
    <col min="9230" max="9233" width="10.5703125" style="141" customWidth="1"/>
    <col min="9234" max="9234" width="9.28515625" style="141" customWidth="1"/>
    <col min="9235" max="9236" width="10.7109375" style="141" customWidth="1"/>
    <col min="9237" max="9237" width="11" style="141" bestFit="1" customWidth="1"/>
    <col min="9238" max="9238" width="9.85546875" style="141" bestFit="1" customWidth="1"/>
    <col min="9239" max="9239" width="11" style="141" bestFit="1" customWidth="1"/>
    <col min="9240" max="9472" width="9.140625" style="141"/>
    <col min="9473" max="9473" width="12.85546875" style="141" customWidth="1"/>
    <col min="9474" max="9474" width="1.7109375" style="141" customWidth="1"/>
    <col min="9475" max="9475" width="15.5703125" style="141" customWidth="1"/>
    <col min="9476" max="9476" width="25.5703125" style="141" customWidth="1"/>
    <col min="9477" max="9477" width="18.140625" style="141" customWidth="1"/>
    <col min="9478" max="9478" width="13.7109375" style="141" customWidth="1"/>
    <col min="9479" max="9479" width="33.85546875" style="141" customWidth="1"/>
    <col min="9480" max="9480" width="13" style="141" customWidth="1"/>
    <col min="9481" max="9481" width="15.7109375" style="141" customWidth="1"/>
    <col min="9482" max="9482" width="2" style="141" customWidth="1"/>
    <col min="9483" max="9483" width="16.85546875" style="141" customWidth="1"/>
    <col min="9484" max="9484" width="30.7109375" style="141" customWidth="1"/>
    <col min="9485" max="9485" width="13.42578125" style="141" customWidth="1"/>
    <col min="9486" max="9489" width="10.5703125" style="141" customWidth="1"/>
    <col min="9490" max="9490" width="9.28515625" style="141" customWidth="1"/>
    <col min="9491" max="9492" width="10.7109375" style="141" customWidth="1"/>
    <col min="9493" max="9493" width="11" style="141" bestFit="1" customWidth="1"/>
    <col min="9494" max="9494" width="9.85546875" style="141" bestFit="1" customWidth="1"/>
    <col min="9495" max="9495" width="11" style="141" bestFit="1" customWidth="1"/>
    <col min="9496" max="9728" width="9.140625" style="141"/>
    <col min="9729" max="9729" width="12.85546875" style="141" customWidth="1"/>
    <col min="9730" max="9730" width="1.7109375" style="141" customWidth="1"/>
    <col min="9731" max="9731" width="15.5703125" style="141" customWidth="1"/>
    <col min="9732" max="9732" width="25.5703125" style="141" customWidth="1"/>
    <col min="9733" max="9733" width="18.140625" style="141" customWidth="1"/>
    <col min="9734" max="9734" width="13.7109375" style="141" customWidth="1"/>
    <col min="9735" max="9735" width="33.85546875" style="141" customWidth="1"/>
    <col min="9736" max="9736" width="13" style="141" customWidth="1"/>
    <col min="9737" max="9737" width="15.7109375" style="141" customWidth="1"/>
    <col min="9738" max="9738" width="2" style="141" customWidth="1"/>
    <col min="9739" max="9739" width="16.85546875" style="141" customWidth="1"/>
    <col min="9740" max="9740" width="30.7109375" style="141" customWidth="1"/>
    <col min="9741" max="9741" width="13.42578125" style="141" customWidth="1"/>
    <col min="9742" max="9745" width="10.5703125" style="141" customWidth="1"/>
    <col min="9746" max="9746" width="9.28515625" style="141" customWidth="1"/>
    <col min="9747" max="9748" width="10.7109375" style="141" customWidth="1"/>
    <col min="9749" max="9749" width="11" style="141" bestFit="1" customWidth="1"/>
    <col min="9750" max="9750" width="9.85546875" style="141" bestFit="1" customWidth="1"/>
    <col min="9751" max="9751" width="11" style="141" bestFit="1" customWidth="1"/>
    <col min="9752" max="9984" width="9.140625" style="141"/>
    <col min="9985" max="9985" width="12.85546875" style="141" customWidth="1"/>
    <col min="9986" max="9986" width="1.7109375" style="141" customWidth="1"/>
    <col min="9987" max="9987" width="15.5703125" style="141" customWidth="1"/>
    <col min="9988" max="9988" width="25.5703125" style="141" customWidth="1"/>
    <col min="9989" max="9989" width="18.140625" style="141" customWidth="1"/>
    <col min="9990" max="9990" width="13.7109375" style="141" customWidth="1"/>
    <col min="9991" max="9991" width="33.85546875" style="141" customWidth="1"/>
    <col min="9992" max="9992" width="13" style="141" customWidth="1"/>
    <col min="9993" max="9993" width="15.7109375" style="141" customWidth="1"/>
    <col min="9994" max="9994" width="2" style="141" customWidth="1"/>
    <col min="9995" max="9995" width="16.85546875" style="141" customWidth="1"/>
    <col min="9996" max="9996" width="30.7109375" style="141" customWidth="1"/>
    <col min="9997" max="9997" width="13.42578125" style="141" customWidth="1"/>
    <col min="9998" max="10001" width="10.5703125" style="141" customWidth="1"/>
    <col min="10002" max="10002" width="9.28515625" style="141" customWidth="1"/>
    <col min="10003" max="10004" width="10.7109375" style="141" customWidth="1"/>
    <col min="10005" max="10005" width="11" style="141" bestFit="1" customWidth="1"/>
    <col min="10006" max="10006" width="9.85546875" style="141" bestFit="1" customWidth="1"/>
    <col min="10007" max="10007" width="11" style="141" bestFit="1" customWidth="1"/>
    <col min="10008" max="10240" width="9.140625" style="141"/>
    <col min="10241" max="10241" width="12.85546875" style="141" customWidth="1"/>
    <col min="10242" max="10242" width="1.7109375" style="141" customWidth="1"/>
    <col min="10243" max="10243" width="15.5703125" style="141" customWidth="1"/>
    <col min="10244" max="10244" width="25.5703125" style="141" customWidth="1"/>
    <col min="10245" max="10245" width="18.140625" style="141" customWidth="1"/>
    <col min="10246" max="10246" width="13.7109375" style="141" customWidth="1"/>
    <col min="10247" max="10247" width="33.85546875" style="141" customWidth="1"/>
    <col min="10248" max="10248" width="13" style="141" customWidth="1"/>
    <col min="10249" max="10249" width="15.7109375" style="141" customWidth="1"/>
    <col min="10250" max="10250" width="2" style="141" customWidth="1"/>
    <col min="10251" max="10251" width="16.85546875" style="141" customWidth="1"/>
    <col min="10252" max="10252" width="30.7109375" style="141" customWidth="1"/>
    <col min="10253" max="10253" width="13.42578125" style="141" customWidth="1"/>
    <col min="10254" max="10257" width="10.5703125" style="141" customWidth="1"/>
    <col min="10258" max="10258" width="9.28515625" style="141" customWidth="1"/>
    <col min="10259" max="10260" width="10.7109375" style="141" customWidth="1"/>
    <col min="10261" max="10261" width="11" style="141" bestFit="1" customWidth="1"/>
    <col min="10262" max="10262" width="9.85546875" style="141" bestFit="1" customWidth="1"/>
    <col min="10263" max="10263" width="11" style="141" bestFit="1" customWidth="1"/>
    <col min="10264" max="10496" width="9.140625" style="141"/>
    <col min="10497" max="10497" width="12.85546875" style="141" customWidth="1"/>
    <col min="10498" max="10498" width="1.7109375" style="141" customWidth="1"/>
    <col min="10499" max="10499" width="15.5703125" style="141" customWidth="1"/>
    <col min="10500" max="10500" width="25.5703125" style="141" customWidth="1"/>
    <col min="10501" max="10501" width="18.140625" style="141" customWidth="1"/>
    <col min="10502" max="10502" width="13.7109375" style="141" customWidth="1"/>
    <col min="10503" max="10503" width="33.85546875" style="141" customWidth="1"/>
    <col min="10504" max="10504" width="13" style="141" customWidth="1"/>
    <col min="10505" max="10505" width="15.7109375" style="141" customWidth="1"/>
    <col min="10506" max="10506" width="2" style="141" customWidth="1"/>
    <col min="10507" max="10507" width="16.85546875" style="141" customWidth="1"/>
    <col min="10508" max="10508" width="30.7109375" style="141" customWidth="1"/>
    <col min="10509" max="10509" width="13.42578125" style="141" customWidth="1"/>
    <col min="10510" max="10513" width="10.5703125" style="141" customWidth="1"/>
    <col min="10514" max="10514" width="9.28515625" style="141" customWidth="1"/>
    <col min="10515" max="10516" width="10.7109375" style="141" customWidth="1"/>
    <col min="10517" max="10517" width="11" style="141" bestFit="1" customWidth="1"/>
    <col min="10518" max="10518" width="9.85546875" style="141" bestFit="1" customWidth="1"/>
    <col min="10519" max="10519" width="11" style="141" bestFit="1" customWidth="1"/>
    <col min="10520" max="10752" width="9.140625" style="141"/>
    <col min="10753" max="10753" width="12.85546875" style="141" customWidth="1"/>
    <col min="10754" max="10754" width="1.7109375" style="141" customWidth="1"/>
    <col min="10755" max="10755" width="15.5703125" style="141" customWidth="1"/>
    <col min="10756" max="10756" width="25.5703125" style="141" customWidth="1"/>
    <col min="10757" max="10757" width="18.140625" style="141" customWidth="1"/>
    <col min="10758" max="10758" width="13.7109375" style="141" customWidth="1"/>
    <col min="10759" max="10759" width="33.85546875" style="141" customWidth="1"/>
    <col min="10760" max="10760" width="13" style="141" customWidth="1"/>
    <col min="10761" max="10761" width="15.7109375" style="141" customWidth="1"/>
    <col min="10762" max="10762" width="2" style="141" customWidth="1"/>
    <col min="10763" max="10763" width="16.85546875" style="141" customWidth="1"/>
    <col min="10764" max="10764" width="30.7109375" style="141" customWidth="1"/>
    <col min="10765" max="10765" width="13.42578125" style="141" customWidth="1"/>
    <col min="10766" max="10769" width="10.5703125" style="141" customWidth="1"/>
    <col min="10770" max="10770" width="9.28515625" style="141" customWidth="1"/>
    <col min="10771" max="10772" width="10.7109375" style="141" customWidth="1"/>
    <col min="10773" max="10773" width="11" style="141" bestFit="1" customWidth="1"/>
    <col min="10774" max="10774" width="9.85546875" style="141" bestFit="1" customWidth="1"/>
    <col min="10775" max="10775" width="11" style="141" bestFit="1" customWidth="1"/>
    <col min="10776" max="11008" width="9.140625" style="141"/>
    <col min="11009" max="11009" width="12.85546875" style="141" customWidth="1"/>
    <col min="11010" max="11010" width="1.7109375" style="141" customWidth="1"/>
    <col min="11011" max="11011" width="15.5703125" style="141" customWidth="1"/>
    <col min="11012" max="11012" width="25.5703125" style="141" customWidth="1"/>
    <col min="11013" max="11013" width="18.140625" style="141" customWidth="1"/>
    <col min="11014" max="11014" width="13.7109375" style="141" customWidth="1"/>
    <col min="11015" max="11015" width="33.85546875" style="141" customWidth="1"/>
    <col min="11016" max="11016" width="13" style="141" customWidth="1"/>
    <col min="11017" max="11017" width="15.7109375" style="141" customWidth="1"/>
    <col min="11018" max="11018" width="2" style="141" customWidth="1"/>
    <col min="11019" max="11019" width="16.85546875" style="141" customWidth="1"/>
    <col min="11020" max="11020" width="30.7109375" style="141" customWidth="1"/>
    <col min="11021" max="11021" width="13.42578125" style="141" customWidth="1"/>
    <col min="11022" max="11025" width="10.5703125" style="141" customWidth="1"/>
    <col min="11026" max="11026" width="9.28515625" style="141" customWidth="1"/>
    <col min="11027" max="11028" width="10.7109375" style="141" customWidth="1"/>
    <col min="11029" max="11029" width="11" style="141" bestFit="1" customWidth="1"/>
    <col min="11030" max="11030" width="9.85546875" style="141" bestFit="1" customWidth="1"/>
    <col min="11031" max="11031" width="11" style="141" bestFit="1" customWidth="1"/>
    <col min="11032" max="11264" width="9.140625" style="141"/>
    <col min="11265" max="11265" width="12.85546875" style="141" customWidth="1"/>
    <col min="11266" max="11266" width="1.7109375" style="141" customWidth="1"/>
    <col min="11267" max="11267" width="15.5703125" style="141" customWidth="1"/>
    <col min="11268" max="11268" width="25.5703125" style="141" customWidth="1"/>
    <col min="11269" max="11269" width="18.140625" style="141" customWidth="1"/>
    <col min="11270" max="11270" width="13.7109375" style="141" customWidth="1"/>
    <col min="11271" max="11271" width="33.85546875" style="141" customWidth="1"/>
    <col min="11272" max="11272" width="13" style="141" customWidth="1"/>
    <col min="11273" max="11273" width="15.7109375" style="141" customWidth="1"/>
    <col min="11274" max="11274" width="2" style="141" customWidth="1"/>
    <col min="11275" max="11275" width="16.85546875" style="141" customWidth="1"/>
    <col min="11276" max="11276" width="30.7109375" style="141" customWidth="1"/>
    <col min="11277" max="11277" width="13.42578125" style="141" customWidth="1"/>
    <col min="11278" max="11281" width="10.5703125" style="141" customWidth="1"/>
    <col min="11282" max="11282" width="9.28515625" style="141" customWidth="1"/>
    <col min="11283" max="11284" width="10.7109375" style="141" customWidth="1"/>
    <col min="11285" max="11285" width="11" style="141" bestFit="1" customWidth="1"/>
    <col min="11286" max="11286" width="9.85546875" style="141" bestFit="1" customWidth="1"/>
    <col min="11287" max="11287" width="11" style="141" bestFit="1" customWidth="1"/>
    <col min="11288" max="11520" width="9.140625" style="141"/>
    <col min="11521" max="11521" width="12.85546875" style="141" customWidth="1"/>
    <col min="11522" max="11522" width="1.7109375" style="141" customWidth="1"/>
    <col min="11523" max="11523" width="15.5703125" style="141" customWidth="1"/>
    <col min="11524" max="11524" width="25.5703125" style="141" customWidth="1"/>
    <col min="11525" max="11525" width="18.140625" style="141" customWidth="1"/>
    <col min="11526" max="11526" width="13.7109375" style="141" customWidth="1"/>
    <col min="11527" max="11527" width="33.85546875" style="141" customWidth="1"/>
    <col min="11528" max="11528" width="13" style="141" customWidth="1"/>
    <col min="11529" max="11529" width="15.7109375" style="141" customWidth="1"/>
    <col min="11530" max="11530" width="2" style="141" customWidth="1"/>
    <col min="11531" max="11531" width="16.85546875" style="141" customWidth="1"/>
    <col min="11532" max="11532" width="30.7109375" style="141" customWidth="1"/>
    <col min="11533" max="11533" width="13.42578125" style="141" customWidth="1"/>
    <col min="11534" max="11537" width="10.5703125" style="141" customWidth="1"/>
    <col min="11538" max="11538" width="9.28515625" style="141" customWidth="1"/>
    <col min="11539" max="11540" width="10.7109375" style="141" customWidth="1"/>
    <col min="11541" max="11541" width="11" style="141" bestFit="1" customWidth="1"/>
    <col min="11542" max="11542" width="9.85546875" style="141" bestFit="1" customWidth="1"/>
    <col min="11543" max="11543" width="11" style="141" bestFit="1" customWidth="1"/>
    <col min="11544" max="11776" width="9.140625" style="141"/>
    <col min="11777" max="11777" width="12.85546875" style="141" customWidth="1"/>
    <col min="11778" max="11778" width="1.7109375" style="141" customWidth="1"/>
    <col min="11779" max="11779" width="15.5703125" style="141" customWidth="1"/>
    <col min="11780" max="11780" width="25.5703125" style="141" customWidth="1"/>
    <col min="11781" max="11781" width="18.140625" style="141" customWidth="1"/>
    <col min="11782" max="11782" width="13.7109375" style="141" customWidth="1"/>
    <col min="11783" max="11783" width="33.85546875" style="141" customWidth="1"/>
    <col min="11784" max="11784" width="13" style="141" customWidth="1"/>
    <col min="11785" max="11785" width="15.7109375" style="141" customWidth="1"/>
    <col min="11786" max="11786" width="2" style="141" customWidth="1"/>
    <col min="11787" max="11787" width="16.85546875" style="141" customWidth="1"/>
    <col min="11788" max="11788" width="30.7109375" style="141" customWidth="1"/>
    <col min="11789" max="11789" width="13.42578125" style="141" customWidth="1"/>
    <col min="11790" max="11793" width="10.5703125" style="141" customWidth="1"/>
    <col min="11794" max="11794" width="9.28515625" style="141" customWidth="1"/>
    <col min="11795" max="11796" width="10.7109375" style="141" customWidth="1"/>
    <col min="11797" max="11797" width="11" style="141" bestFit="1" customWidth="1"/>
    <col min="11798" max="11798" width="9.85546875" style="141" bestFit="1" customWidth="1"/>
    <col min="11799" max="11799" width="11" style="141" bestFit="1" customWidth="1"/>
    <col min="11800" max="12032" width="9.140625" style="141"/>
    <col min="12033" max="12033" width="12.85546875" style="141" customWidth="1"/>
    <col min="12034" max="12034" width="1.7109375" style="141" customWidth="1"/>
    <col min="12035" max="12035" width="15.5703125" style="141" customWidth="1"/>
    <col min="12036" max="12036" width="25.5703125" style="141" customWidth="1"/>
    <col min="12037" max="12037" width="18.140625" style="141" customWidth="1"/>
    <col min="12038" max="12038" width="13.7109375" style="141" customWidth="1"/>
    <col min="12039" max="12039" width="33.85546875" style="141" customWidth="1"/>
    <col min="12040" max="12040" width="13" style="141" customWidth="1"/>
    <col min="12041" max="12041" width="15.7109375" style="141" customWidth="1"/>
    <col min="12042" max="12042" width="2" style="141" customWidth="1"/>
    <col min="12043" max="12043" width="16.85546875" style="141" customWidth="1"/>
    <col min="12044" max="12044" width="30.7109375" style="141" customWidth="1"/>
    <col min="12045" max="12045" width="13.42578125" style="141" customWidth="1"/>
    <col min="12046" max="12049" width="10.5703125" style="141" customWidth="1"/>
    <col min="12050" max="12050" width="9.28515625" style="141" customWidth="1"/>
    <col min="12051" max="12052" width="10.7109375" style="141" customWidth="1"/>
    <col min="12053" max="12053" width="11" style="141" bestFit="1" customWidth="1"/>
    <col min="12054" max="12054" width="9.85546875" style="141" bestFit="1" customWidth="1"/>
    <col min="12055" max="12055" width="11" style="141" bestFit="1" customWidth="1"/>
    <col min="12056" max="12288" width="9.140625" style="141"/>
    <col min="12289" max="12289" width="12.85546875" style="141" customWidth="1"/>
    <col min="12290" max="12290" width="1.7109375" style="141" customWidth="1"/>
    <col min="12291" max="12291" width="15.5703125" style="141" customWidth="1"/>
    <col min="12292" max="12292" width="25.5703125" style="141" customWidth="1"/>
    <col min="12293" max="12293" width="18.140625" style="141" customWidth="1"/>
    <col min="12294" max="12294" width="13.7109375" style="141" customWidth="1"/>
    <col min="12295" max="12295" width="33.85546875" style="141" customWidth="1"/>
    <col min="12296" max="12296" width="13" style="141" customWidth="1"/>
    <col min="12297" max="12297" width="15.7109375" style="141" customWidth="1"/>
    <col min="12298" max="12298" width="2" style="141" customWidth="1"/>
    <col min="12299" max="12299" width="16.85546875" style="141" customWidth="1"/>
    <col min="12300" max="12300" width="30.7109375" style="141" customWidth="1"/>
    <col min="12301" max="12301" width="13.42578125" style="141" customWidth="1"/>
    <col min="12302" max="12305" width="10.5703125" style="141" customWidth="1"/>
    <col min="12306" max="12306" width="9.28515625" style="141" customWidth="1"/>
    <col min="12307" max="12308" width="10.7109375" style="141" customWidth="1"/>
    <col min="12309" max="12309" width="11" style="141" bestFit="1" customWidth="1"/>
    <col min="12310" max="12310" width="9.85546875" style="141" bestFit="1" customWidth="1"/>
    <col min="12311" max="12311" width="11" style="141" bestFit="1" customWidth="1"/>
    <col min="12312" max="12544" width="9.140625" style="141"/>
    <col min="12545" max="12545" width="12.85546875" style="141" customWidth="1"/>
    <col min="12546" max="12546" width="1.7109375" style="141" customWidth="1"/>
    <col min="12547" max="12547" width="15.5703125" style="141" customWidth="1"/>
    <col min="12548" max="12548" width="25.5703125" style="141" customWidth="1"/>
    <col min="12549" max="12549" width="18.140625" style="141" customWidth="1"/>
    <col min="12550" max="12550" width="13.7109375" style="141" customWidth="1"/>
    <col min="12551" max="12551" width="33.85546875" style="141" customWidth="1"/>
    <col min="12552" max="12552" width="13" style="141" customWidth="1"/>
    <col min="12553" max="12553" width="15.7109375" style="141" customWidth="1"/>
    <col min="12554" max="12554" width="2" style="141" customWidth="1"/>
    <col min="12555" max="12555" width="16.85546875" style="141" customWidth="1"/>
    <col min="12556" max="12556" width="30.7109375" style="141" customWidth="1"/>
    <col min="12557" max="12557" width="13.42578125" style="141" customWidth="1"/>
    <col min="12558" max="12561" width="10.5703125" style="141" customWidth="1"/>
    <col min="12562" max="12562" width="9.28515625" style="141" customWidth="1"/>
    <col min="12563" max="12564" width="10.7109375" style="141" customWidth="1"/>
    <col min="12565" max="12565" width="11" style="141" bestFit="1" customWidth="1"/>
    <col min="12566" max="12566" width="9.85546875" style="141" bestFit="1" customWidth="1"/>
    <col min="12567" max="12567" width="11" style="141" bestFit="1" customWidth="1"/>
    <col min="12568" max="12800" width="9.140625" style="141"/>
    <col min="12801" max="12801" width="12.85546875" style="141" customWidth="1"/>
    <col min="12802" max="12802" width="1.7109375" style="141" customWidth="1"/>
    <col min="12803" max="12803" width="15.5703125" style="141" customWidth="1"/>
    <col min="12804" max="12804" width="25.5703125" style="141" customWidth="1"/>
    <col min="12805" max="12805" width="18.140625" style="141" customWidth="1"/>
    <col min="12806" max="12806" width="13.7109375" style="141" customWidth="1"/>
    <col min="12807" max="12807" width="33.85546875" style="141" customWidth="1"/>
    <col min="12808" max="12808" width="13" style="141" customWidth="1"/>
    <col min="12809" max="12809" width="15.7109375" style="141" customWidth="1"/>
    <col min="12810" max="12810" width="2" style="141" customWidth="1"/>
    <col min="12811" max="12811" width="16.85546875" style="141" customWidth="1"/>
    <col min="12812" max="12812" width="30.7109375" style="141" customWidth="1"/>
    <col min="12813" max="12813" width="13.42578125" style="141" customWidth="1"/>
    <col min="12814" max="12817" width="10.5703125" style="141" customWidth="1"/>
    <col min="12818" max="12818" width="9.28515625" style="141" customWidth="1"/>
    <col min="12819" max="12820" width="10.7109375" style="141" customWidth="1"/>
    <col min="12821" max="12821" width="11" style="141" bestFit="1" customWidth="1"/>
    <col min="12822" max="12822" width="9.85546875" style="141" bestFit="1" customWidth="1"/>
    <col min="12823" max="12823" width="11" style="141" bestFit="1" customWidth="1"/>
    <col min="12824" max="13056" width="9.140625" style="141"/>
    <col min="13057" max="13057" width="12.85546875" style="141" customWidth="1"/>
    <col min="13058" max="13058" width="1.7109375" style="141" customWidth="1"/>
    <col min="13059" max="13059" width="15.5703125" style="141" customWidth="1"/>
    <col min="13060" max="13060" width="25.5703125" style="141" customWidth="1"/>
    <col min="13061" max="13061" width="18.140625" style="141" customWidth="1"/>
    <col min="13062" max="13062" width="13.7109375" style="141" customWidth="1"/>
    <col min="13063" max="13063" width="33.85546875" style="141" customWidth="1"/>
    <col min="13064" max="13064" width="13" style="141" customWidth="1"/>
    <col min="13065" max="13065" width="15.7109375" style="141" customWidth="1"/>
    <col min="13066" max="13066" width="2" style="141" customWidth="1"/>
    <col min="13067" max="13067" width="16.85546875" style="141" customWidth="1"/>
    <col min="13068" max="13068" width="30.7109375" style="141" customWidth="1"/>
    <col min="13069" max="13069" width="13.42578125" style="141" customWidth="1"/>
    <col min="13070" max="13073" width="10.5703125" style="141" customWidth="1"/>
    <col min="13074" max="13074" width="9.28515625" style="141" customWidth="1"/>
    <col min="13075" max="13076" width="10.7109375" style="141" customWidth="1"/>
    <col min="13077" max="13077" width="11" style="141" bestFit="1" customWidth="1"/>
    <col min="13078" max="13078" width="9.85546875" style="141" bestFit="1" customWidth="1"/>
    <col min="13079" max="13079" width="11" style="141" bestFit="1" customWidth="1"/>
    <col min="13080" max="13312" width="9.140625" style="141"/>
    <col min="13313" max="13313" width="12.85546875" style="141" customWidth="1"/>
    <col min="13314" max="13314" width="1.7109375" style="141" customWidth="1"/>
    <col min="13315" max="13315" width="15.5703125" style="141" customWidth="1"/>
    <col min="13316" max="13316" width="25.5703125" style="141" customWidth="1"/>
    <col min="13317" max="13317" width="18.140625" style="141" customWidth="1"/>
    <col min="13318" max="13318" width="13.7109375" style="141" customWidth="1"/>
    <col min="13319" max="13319" width="33.85546875" style="141" customWidth="1"/>
    <col min="13320" max="13320" width="13" style="141" customWidth="1"/>
    <col min="13321" max="13321" width="15.7109375" style="141" customWidth="1"/>
    <col min="13322" max="13322" width="2" style="141" customWidth="1"/>
    <col min="13323" max="13323" width="16.85546875" style="141" customWidth="1"/>
    <col min="13324" max="13324" width="30.7109375" style="141" customWidth="1"/>
    <col min="13325" max="13325" width="13.42578125" style="141" customWidth="1"/>
    <col min="13326" max="13329" width="10.5703125" style="141" customWidth="1"/>
    <col min="13330" max="13330" width="9.28515625" style="141" customWidth="1"/>
    <col min="13331" max="13332" width="10.7109375" style="141" customWidth="1"/>
    <col min="13333" max="13333" width="11" style="141" bestFit="1" customWidth="1"/>
    <col min="13334" max="13334" width="9.85546875" style="141" bestFit="1" customWidth="1"/>
    <col min="13335" max="13335" width="11" style="141" bestFit="1" customWidth="1"/>
    <col min="13336" max="13568" width="9.140625" style="141"/>
    <col min="13569" max="13569" width="12.85546875" style="141" customWidth="1"/>
    <col min="13570" max="13570" width="1.7109375" style="141" customWidth="1"/>
    <col min="13571" max="13571" width="15.5703125" style="141" customWidth="1"/>
    <col min="13572" max="13572" width="25.5703125" style="141" customWidth="1"/>
    <col min="13573" max="13573" width="18.140625" style="141" customWidth="1"/>
    <col min="13574" max="13574" width="13.7109375" style="141" customWidth="1"/>
    <col min="13575" max="13575" width="33.85546875" style="141" customWidth="1"/>
    <col min="13576" max="13576" width="13" style="141" customWidth="1"/>
    <col min="13577" max="13577" width="15.7109375" style="141" customWidth="1"/>
    <col min="13578" max="13578" width="2" style="141" customWidth="1"/>
    <col min="13579" max="13579" width="16.85546875" style="141" customWidth="1"/>
    <col min="13580" max="13580" width="30.7109375" style="141" customWidth="1"/>
    <col min="13581" max="13581" width="13.42578125" style="141" customWidth="1"/>
    <col min="13582" max="13585" width="10.5703125" style="141" customWidth="1"/>
    <col min="13586" max="13586" width="9.28515625" style="141" customWidth="1"/>
    <col min="13587" max="13588" width="10.7109375" style="141" customWidth="1"/>
    <col min="13589" max="13589" width="11" style="141" bestFit="1" customWidth="1"/>
    <col min="13590" max="13590" width="9.85546875" style="141" bestFit="1" customWidth="1"/>
    <col min="13591" max="13591" width="11" style="141" bestFit="1" customWidth="1"/>
    <col min="13592" max="13824" width="9.140625" style="141"/>
    <col min="13825" max="13825" width="12.85546875" style="141" customWidth="1"/>
    <col min="13826" max="13826" width="1.7109375" style="141" customWidth="1"/>
    <col min="13827" max="13827" width="15.5703125" style="141" customWidth="1"/>
    <col min="13828" max="13828" width="25.5703125" style="141" customWidth="1"/>
    <col min="13829" max="13829" width="18.140625" style="141" customWidth="1"/>
    <col min="13830" max="13830" width="13.7109375" style="141" customWidth="1"/>
    <col min="13831" max="13831" width="33.85546875" style="141" customWidth="1"/>
    <col min="13832" max="13832" width="13" style="141" customWidth="1"/>
    <col min="13833" max="13833" width="15.7109375" style="141" customWidth="1"/>
    <col min="13834" max="13834" width="2" style="141" customWidth="1"/>
    <col min="13835" max="13835" width="16.85546875" style="141" customWidth="1"/>
    <col min="13836" max="13836" width="30.7109375" style="141" customWidth="1"/>
    <col min="13837" max="13837" width="13.42578125" style="141" customWidth="1"/>
    <col min="13838" max="13841" width="10.5703125" style="141" customWidth="1"/>
    <col min="13842" max="13842" width="9.28515625" style="141" customWidth="1"/>
    <col min="13843" max="13844" width="10.7109375" style="141" customWidth="1"/>
    <col min="13845" max="13845" width="11" style="141" bestFit="1" customWidth="1"/>
    <col min="13846" max="13846" width="9.85546875" style="141" bestFit="1" customWidth="1"/>
    <col min="13847" max="13847" width="11" style="141" bestFit="1" customWidth="1"/>
    <col min="13848" max="14080" width="9.140625" style="141"/>
    <col min="14081" max="14081" width="12.85546875" style="141" customWidth="1"/>
    <col min="14082" max="14082" width="1.7109375" style="141" customWidth="1"/>
    <col min="14083" max="14083" width="15.5703125" style="141" customWidth="1"/>
    <col min="14084" max="14084" width="25.5703125" style="141" customWidth="1"/>
    <col min="14085" max="14085" width="18.140625" style="141" customWidth="1"/>
    <col min="14086" max="14086" width="13.7109375" style="141" customWidth="1"/>
    <col min="14087" max="14087" width="33.85546875" style="141" customWidth="1"/>
    <col min="14088" max="14088" width="13" style="141" customWidth="1"/>
    <col min="14089" max="14089" width="15.7109375" style="141" customWidth="1"/>
    <col min="14090" max="14090" width="2" style="141" customWidth="1"/>
    <col min="14091" max="14091" width="16.85546875" style="141" customWidth="1"/>
    <col min="14092" max="14092" width="30.7109375" style="141" customWidth="1"/>
    <col min="14093" max="14093" width="13.42578125" style="141" customWidth="1"/>
    <col min="14094" max="14097" width="10.5703125" style="141" customWidth="1"/>
    <col min="14098" max="14098" width="9.28515625" style="141" customWidth="1"/>
    <col min="14099" max="14100" width="10.7109375" style="141" customWidth="1"/>
    <col min="14101" max="14101" width="11" style="141" bestFit="1" customWidth="1"/>
    <col min="14102" max="14102" width="9.85546875" style="141" bestFit="1" customWidth="1"/>
    <col min="14103" max="14103" width="11" style="141" bestFit="1" customWidth="1"/>
    <col min="14104" max="14336" width="9.140625" style="141"/>
    <col min="14337" max="14337" width="12.85546875" style="141" customWidth="1"/>
    <col min="14338" max="14338" width="1.7109375" style="141" customWidth="1"/>
    <col min="14339" max="14339" width="15.5703125" style="141" customWidth="1"/>
    <col min="14340" max="14340" width="25.5703125" style="141" customWidth="1"/>
    <col min="14341" max="14341" width="18.140625" style="141" customWidth="1"/>
    <col min="14342" max="14342" width="13.7109375" style="141" customWidth="1"/>
    <col min="14343" max="14343" width="33.85546875" style="141" customWidth="1"/>
    <col min="14344" max="14344" width="13" style="141" customWidth="1"/>
    <col min="14345" max="14345" width="15.7109375" style="141" customWidth="1"/>
    <col min="14346" max="14346" width="2" style="141" customWidth="1"/>
    <col min="14347" max="14347" width="16.85546875" style="141" customWidth="1"/>
    <col min="14348" max="14348" width="30.7109375" style="141" customWidth="1"/>
    <col min="14349" max="14349" width="13.42578125" style="141" customWidth="1"/>
    <col min="14350" max="14353" width="10.5703125" style="141" customWidth="1"/>
    <col min="14354" max="14354" width="9.28515625" style="141" customWidth="1"/>
    <col min="14355" max="14356" width="10.7109375" style="141" customWidth="1"/>
    <col min="14357" max="14357" width="11" style="141" bestFit="1" customWidth="1"/>
    <col min="14358" max="14358" width="9.85546875" style="141" bestFit="1" customWidth="1"/>
    <col min="14359" max="14359" width="11" style="141" bestFit="1" customWidth="1"/>
    <col min="14360" max="14592" width="9.140625" style="141"/>
    <col min="14593" max="14593" width="12.85546875" style="141" customWidth="1"/>
    <col min="14594" max="14594" width="1.7109375" style="141" customWidth="1"/>
    <col min="14595" max="14595" width="15.5703125" style="141" customWidth="1"/>
    <col min="14596" max="14596" width="25.5703125" style="141" customWidth="1"/>
    <col min="14597" max="14597" width="18.140625" style="141" customWidth="1"/>
    <col min="14598" max="14598" width="13.7109375" style="141" customWidth="1"/>
    <col min="14599" max="14599" width="33.85546875" style="141" customWidth="1"/>
    <col min="14600" max="14600" width="13" style="141" customWidth="1"/>
    <col min="14601" max="14601" width="15.7109375" style="141" customWidth="1"/>
    <col min="14602" max="14602" width="2" style="141" customWidth="1"/>
    <col min="14603" max="14603" width="16.85546875" style="141" customWidth="1"/>
    <col min="14604" max="14604" width="30.7109375" style="141" customWidth="1"/>
    <col min="14605" max="14605" width="13.42578125" style="141" customWidth="1"/>
    <col min="14606" max="14609" width="10.5703125" style="141" customWidth="1"/>
    <col min="14610" max="14610" width="9.28515625" style="141" customWidth="1"/>
    <col min="14611" max="14612" width="10.7109375" style="141" customWidth="1"/>
    <col min="14613" max="14613" width="11" style="141" bestFit="1" customWidth="1"/>
    <col min="14614" max="14614" width="9.85546875" style="141" bestFit="1" customWidth="1"/>
    <col min="14615" max="14615" width="11" style="141" bestFit="1" customWidth="1"/>
    <col min="14616" max="14848" width="9.140625" style="141"/>
    <col min="14849" max="14849" width="12.85546875" style="141" customWidth="1"/>
    <col min="14850" max="14850" width="1.7109375" style="141" customWidth="1"/>
    <col min="14851" max="14851" width="15.5703125" style="141" customWidth="1"/>
    <col min="14852" max="14852" width="25.5703125" style="141" customWidth="1"/>
    <col min="14853" max="14853" width="18.140625" style="141" customWidth="1"/>
    <col min="14854" max="14854" width="13.7109375" style="141" customWidth="1"/>
    <col min="14855" max="14855" width="33.85546875" style="141" customWidth="1"/>
    <col min="14856" max="14856" width="13" style="141" customWidth="1"/>
    <col min="14857" max="14857" width="15.7109375" style="141" customWidth="1"/>
    <col min="14858" max="14858" width="2" style="141" customWidth="1"/>
    <col min="14859" max="14859" width="16.85546875" style="141" customWidth="1"/>
    <col min="14860" max="14860" width="30.7109375" style="141" customWidth="1"/>
    <col min="14861" max="14861" width="13.42578125" style="141" customWidth="1"/>
    <col min="14862" max="14865" width="10.5703125" style="141" customWidth="1"/>
    <col min="14866" max="14866" width="9.28515625" style="141" customWidth="1"/>
    <col min="14867" max="14868" width="10.7109375" style="141" customWidth="1"/>
    <col min="14869" max="14869" width="11" style="141" bestFit="1" customWidth="1"/>
    <col min="14870" max="14870" width="9.85546875" style="141" bestFit="1" customWidth="1"/>
    <col min="14871" max="14871" width="11" style="141" bestFit="1" customWidth="1"/>
    <col min="14872" max="15104" width="9.140625" style="141"/>
    <col min="15105" max="15105" width="12.85546875" style="141" customWidth="1"/>
    <col min="15106" max="15106" width="1.7109375" style="141" customWidth="1"/>
    <col min="15107" max="15107" width="15.5703125" style="141" customWidth="1"/>
    <col min="15108" max="15108" width="25.5703125" style="141" customWidth="1"/>
    <col min="15109" max="15109" width="18.140625" style="141" customWidth="1"/>
    <col min="15110" max="15110" width="13.7109375" style="141" customWidth="1"/>
    <col min="15111" max="15111" width="33.85546875" style="141" customWidth="1"/>
    <col min="15112" max="15112" width="13" style="141" customWidth="1"/>
    <col min="15113" max="15113" width="15.7109375" style="141" customWidth="1"/>
    <col min="15114" max="15114" width="2" style="141" customWidth="1"/>
    <col min="15115" max="15115" width="16.85546875" style="141" customWidth="1"/>
    <col min="15116" max="15116" width="30.7109375" style="141" customWidth="1"/>
    <col min="15117" max="15117" width="13.42578125" style="141" customWidth="1"/>
    <col min="15118" max="15121" width="10.5703125" style="141" customWidth="1"/>
    <col min="15122" max="15122" width="9.28515625" style="141" customWidth="1"/>
    <col min="15123" max="15124" width="10.7109375" style="141" customWidth="1"/>
    <col min="15125" max="15125" width="11" style="141" bestFit="1" customWidth="1"/>
    <col min="15126" max="15126" width="9.85546875" style="141" bestFit="1" customWidth="1"/>
    <col min="15127" max="15127" width="11" style="141" bestFit="1" customWidth="1"/>
    <col min="15128" max="15360" width="9.140625" style="141"/>
    <col min="15361" max="15361" width="12.85546875" style="141" customWidth="1"/>
    <col min="15362" max="15362" width="1.7109375" style="141" customWidth="1"/>
    <col min="15363" max="15363" width="15.5703125" style="141" customWidth="1"/>
    <col min="15364" max="15364" width="25.5703125" style="141" customWidth="1"/>
    <col min="15365" max="15365" width="18.140625" style="141" customWidth="1"/>
    <col min="15366" max="15366" width="13.7109375" style="141" customWidth="1"/>
    <col min="15367" max="15367" width="33.85546875" style="141" customWidth="1"/>
    <col min="15368" max="15368" width="13" style="141" customWidth="1"/>
    <col min="15369" max="15369" width="15.7109375" style="141" customWidth="1"/>
    <col min="15370" max="15370" width="2" style="141" customWidth="1"/>
    <col min="15371" max="15371" width="16.85546875" style="141" customWidth="1"/>
    <col min="15372" max="15372" width="30.7109375" style="141" customWidth="1"/>
    <col min="15373" max="15373" width="13.42578125" style="141" customWidth="1"/>
    <col min="15374" max="15377" width="10.5703125" style="141" customWidth="1"/>
    <col min="15378" max="15378" width="9.28515625" style="141" customWidth="1"/>
    <col min="15379" max="15380" width="10.7109375" style="141" customWidth="1"/>
    <col min="15381" max="15381" width="11" style="141" bestFit="1" customWidth="1"/>
    <col min="15382" max="15382" width="9.85546875" style="141" bestFit="1" customWidth="1"/>
    <col min="15383" max="15383" width="11" style="141" bestFit="1" customWidth="1"/>
    <col min="15384" max="15616" width="9.140625" style="141"/>
    <col min="15617" max="15617" width="12.85546875" style="141" customWidth="1"/>
    <col min="15618" max="15618" width="1.7109375" style="141" customWidth="1"/>
    <col min="15619" max="15619" width="15.5703125" style="141" customWidth="1"/>
    <col min="15620" max="15620" width="25.5703125" style="141" customWidth="1"/>
    <col min="15621" max="15621" width="18.140625" style="141" customWidth="1"/>
    <col min="15622" max="15622" width="13.7109375" style="141" customWidth="1"/>
    <col min="15623" max="15623" width="33.85546875" style="141" customWidth="1"/>
    <col min="15624" max="15624" width="13" style="141" customWidth="1"/>
    <col min="15625" max="15625" width="15.7109375" style="141" customWidth="1"/>
    <col min="15626" max="15626" width="2" style="141" customWidth="1"/>
    <col min="15627" max="15627" width="16.85546875" style="141" customWidth="1"/>
    <col min="15628" max="15628" width="30.7109375" style="141" customWidth="1"/>
    <col min="15629" max="15629" width="13.42578125" style="141" customWidth="1"/>
    <col min="15630" max="15633" width="10.5703125" style="141" customWidth="1"/>
    <col min="15634" max="15634" width="9.28515625" style="141" customWidth="1"/>
    <col min="15635" max="15636" width="10.7109375" style="141" customWidth="1"/>
    <col min="15637" max="15637" width="11" style="141" bestFit="1" customWidth="1"/>
    <col min="15638" max="15638" width="9.85546875" style="141" bestFit="1" customWidth="1"/>
    <col min="15639" max="15639" width="11" style="141" bestFit="1" customWidth="1"/>
    <col min="15640" max="15872" width="9.140625" style="141"/>
    <col min="15873" max="15873" width="12.85546875" style="141" customWidth="1"/>
    <col min="15874" max="15874" width="1.7109375" style="141" customWidth="1"/>
    <col min="15875" max="15875" width="15.5703125" style="141" customWidth="1"/>
    <col min="15876" max="15876" width="25.5703125" style="141" customWidth="1"/>
    <col min="15877" max="15877" width="18.140625" style="141" customWidth="1"/>
    <col min="15878" max="15878" width="13.7109375" style="141" customWidth="1"/>
    <col min="15879" max="15879" width="33.85546875" style="141" customWidth="1"/>
    <col min="15880" max="15880" width="13" style="141" customWidth="1"/>
    <col min="15881" max="15881" width="15.7109375" style="141" customWidth="1"/>
    <col min="15882" max="15882" width="2" style="141" customWidth="1"/>
    <col min="15883" max="15883" width="16.85546875" style="141" customWidth="1"/>
    <col min="15884" max="15884" width="30.7109375" style="141" customWidth="1"/>
    <col min="15885" max="15885" width="13.42578125" style="141" customWidth="1"/>
    <col min="15886" max="15889" width="10.5703125" style="141" customWidth="1"/>
    <col min="15890" max="15890" width="9.28515625" style="141" customWidth="1"/>
    <col min="15891" max="15892" width="10.7109375" style="141" customWidth="1"/>
    <col min="15893" max="15893" width="11" style="141" bestFit="1" customWidth="1"/>
    <col min="15894" max="15894" width="9.85546875" style="141" bestFit="1" customWidth="1"/>
    <col min="15895" max="15895" width="11" style="141" bestFit="1" customWidth="1"/>
    <col min="15896" max="16128" width="9.140625" style="141"/>
    <col min="16129" max="16129" width="12.85546875" style="141" customWidth="1"/>
    <col min="16130" max="16130" width="1.7109375" style="141" customWidth="1"/>
    <col min="16131" max="16131" width="15.5703125" style="141" customWidth="1"/>
    <col min="16132" max="16132" width="25.5703125" style="141" customWidth="1"/>
    <col min="16133" max="16133" width="18.140625" style="141" customWidth="1"/>
    <col min="16134" max="16134" width="13.7109375" style="141" customWidth="1"/>
    <col min="16135" max="16135" width="33.85546875" style="141" customWidth="1"/>
    <col min="16136" max="16136" width="13" style="141" customWidth="1"/>
    <col min="16137" max="16137" width="15.7109375" style="141" customWidth="1"/>
    <col min="16138" max="16138" width="2" style="141" customWidth="1"/>
    <col min="16139" max="16139" width="16.85546875" style="141" customWidth="1"/>
    <col min="16140" max="16140" width="30.7109375" style="141" customWidth="1"/>
    <col min="16141" max="16141" width="13.42578125" style="141" customWidth="1"/>
    <col min="16142" max="16145" width="10.5703125" style="141" customWidth="1"/>
    <col min="16146" max="16146" width="9.28515625" style="141" customWidth="1"/>
    <col min="16147" max="16148" width="10.7109375" style="141" customWidth="1"/>
    <col min="16149" max="16149" width="11" style="141" bestFit="1" customWidth="1"/>
    <col min="16150" max="16150" width="9.85546875" style="141" bestFit="1" customWidth="1"/>
    <col min="16151" max="16151" width="11" style="141" bestFit="1" customWidth="1"/>
    <col min="16152" max="16384" width="9.140625" style="141"/>
  </cols>
  <sheetData>
    <row r="2" spans="3:21" ht="12.75" customHeight="1"/>
    <row r="3" spans="3:21" ht="24.95" customHeight="1">
      <c r="C3" s="145"/>
      <c r="D3" s="146"/>
      <c r="E3" s="146"/>
      <c r="F3" s="146"/>
      <c r="G3" s="147"/>
      <c r="H3" s="146"/>
      <c r="I3" s="148"/>
    </row>
    <row r="4" spans="3:21" ht="4.5" customHeight="1">
      <c r="C4" s="149"/>
      <c r="D4" s="150"/>
      <c r="E4" s="150"/>
      <c r="F4" s="150"/>
      <c r="G4" s="151"/>
      <c r="H4" s="150"/>
      <c r="I4" s="152"/>
    </row>
    <row r="5" spans="3:21" ht="24.95" customHeight="1">
      <c r="C5" s="412" t="s">
        <v>514</v>
      </c>
      <c r="D5" s="413"/>
      <c r="E5" s="153"/>
      <c r="F5" s="153"/>
      <c r="G5" s="154"/>
      <c r="H5" s="154"/>
      <c r="I5" s="155"/>
    </row>
    <row r="6" spans="3:21" ht="24.95" customHeight="1">
      <c r="C6" s="414" t="s">
        <v>565</v>
      </c>
      <c r="D6" s="415"/>
      <c r="E6" s="415"/>
      <c r="F6" s="415"/>
      <c r="G6" s="415"/>
      <c r="H6" s="156"/>
      <c r="I6" s="157"/>
    </row>
    <row r="7" spans="3:21" ht="10.5" customHeight="1">
      <c r="C7" s="416" t="s">
        <v>567</v>
      </c>
      <c r="D7" s="417"/>
      <c r="E7" s="417"/>
      <c r="F7" s="417"/>
      <c r="G7" s="417"/>
      <c r="H7" s="418"/>
      <c r="I7" s="425" t="s">
        <v>515</v>
      </c>
    </row>
    <row r="8" spans="3:21" ht="17.25" customHeight="1">
      <c r="C8" s="419"/>
      <c r="D8" s="420"/>
      <c r="E8" s="420"/>
      <c r="F8" s="420"/>
      <c r="G8" s="420"/>
      <c r="H8" s="421"/>
      <c r="I8" s="426"/>
    </row>
    <row r="9" spans="3:21" ht="24" customHeight="1" thickBot="1">
      <c r="C9" s="422"/>
      <c r="D9" s="423"/>
      <c r="E9" s="423"/>
      <c r="F9" s="423"/>
      <c r="G9" s="423"/>
      <c r="H9" s="424"/>
      <c r="I9" s="158" t="s">
        <v>566</v>
      </c>
    </row>
    <row r="10" spans="3:21" ht="4.5" customHeight="1">
      <c r="C10" s="159"/>
      <c r="D10" s="160"/>
      <c r="E10" s="154"/>
      <c r="F10" s="154"/>
      <c r="G10" s="154"/>
      <c r="H10" s="160"/>
      <c r="I10" s="157"/>
    </row>
    <row r="11" spans="3:21" ht="10.5" customHeight="1">
      <c r="C11" s="427" t="s">
        <v>0</v>
      </c>
      <c r="D11" s="430" t="s">
        <v>516</v>
      </c>
      <c r="E11" s="431"/>
      <c r="F11" s="431"/>
      <c r="G11" s="432"/>
      <c r="H11" s="439" t="s">
        <v>517</v>
      </c>
      <c r="I11" s="440" t="s">
        <v>518</v>
      </c>
      <c r="O11" s="161"/>
      <c r="P11" s="161"/>
      <c r="Q11" s="161"/>
      <c r="R11" s="161"/>
      <c r="S11" s="161"/>
    </row>
    <row r="12" spans="3:21" ht="17.25" customHeight="1">
      <c r="C12" s="428"/>
      <c r="D12" s="433"/>
      <c r="E12" s="434"/>
      <c r="F12" s="434"/>
      <c r="G12" s="435"/>
      <c r="H12" s="439"/>
      <c r="I12" s="440"/>
      <c r="O12" s="161"/>
      <c r="P12" s="161"/>
      <c r="Q12" s="161"/>
      <c r="R12" s="161"/>
      <c r="S12" s="161"/>
    </row>
    <row r="13" spans="3:21" ht="14.25" customHeight="1">
      <c r="C13" s="429"/>
      <c r="D13" s="436"/>
      <c r="E13" s="437"/>
      <c r="F13" s="437"/>
      <c r="G13" s="438"/>
      <c r="H13" s="439"/>
      <c r="I13" s="440"/>
      <c r="O13" s="161"/>
      <c r="P13" s="161"/>
      <c r="Q13" s="161"/>
      <c r="R13" s="161"/>
      <c r="S13" s="161"/>
    </row>
    <row r="14" spans="3:21" ht="3" customHeight="1" thickBot="1">
      <c r="C14" s="441"/>
      <c r="D14" s="442"/>
      <c r="E14" s="442"/>
      <c r="F14" s="442"/>
      <c r="G14" s="442"/>
      <c r="H14" s="442"/>
      <c r="I14" s="443"/>
      <c r="O14" s="161"/>
      <c r="P14" s="161"/>
      <c r="Q14" s="161"/>
      <c r="R14" s="161"/>
      <c r="S14" s="161"/>
    </row>
    <row r="15" spans="3:21" ht="24.95" customHeight="1" thickBot="1">
      <c r="C15" s="185" t="str">
        <f>'Planilha Orcamentaria'!A13</f>
        <v>1.0</v>
      </c>
      <c r="D15" s="444" t="str">
        <f>'Planilha Orcamentaria'!C13</f>
        <v>SERVIÇOS PRELIMINARES</v>
      </c>
      <c r="E15" s="444"/>
      <c r="F15" s="444"/>
      <c r="G15" s="444"/>
      <c r="H15" s="162"/>
      <c r="I15" s="280"/>
      <c r="O15" s="161"/>
      <c r="P15" s="161"/>
      <c r="Q15" s="161"/>
      <c r="R15" s="161"/>
      <c r="S15" s="161"/>
    </row>
    <row r="16" spans="3:21" ht="58.5" customHeight="1">
      <c r="C16" s="163" t="str">
        <f>'Planilha Orcamentaria'!A14</f>
        <v>1.1</v>
      </c>
      <c r="D16" s="411" t="str">
        <f>'Planilha Orcamentaria'!C14</f>
        <v>FORNECIMENTO E COLOCAÇÃO DE PLACA DE OBRA EM CHAPA GALVANIZADA (3,00X1,50m), CONFORME MANUAL DE IDENTIDADE VISUAL DO GOVERNO DE MINAS</v>
      </c>
      <c r="E16" s="411"/>
      <c r="F16" s="411"/>
      <c r="G16" s="411"/>
      <c r="H16" s="233" t="str">
        <f>'Planilha Orcamentaria'!D14</f>
        <v>unid.</v>
      </c>
      <c r="I16" s="164">
        <v>1</v>
      </c>
      <c r="O16" s="161"/>
      <c r="P16" s="161"/>
      <c r="Q16" s="161"/>
      <c r="R16" s="161"/>
      <c r="S16" s="161"/>
      <c r="T16" s="161"/>
      <c r="U16" s="161"/>
    </row>
    <row r="17" spans="3:21" ht="58.5" customHeight="1" thickBot="1">
      <c r="C17" s="163" t="str">
        <f>'Planilha Orcamentaria'!A15</f>
        <v>1.2</v>
      </c>
      <c r="D17" s="411" t="str">
        <f>'Planilha Orcamentaria'!C15</f>
        <v xml:space="preserve">BARRACÃO PESSOAL - VESTÁRIO TIPO I, A = 25,41 M2 (OBRA DE PEQUENO PORTE, EFETIVO ATÉ 30 HOMENS) </v>
      </c>
      <c r="E17" s="411"/>
      <c r="F17" s="411"/>
      <c r="G17" s="411"/>
      <c r="H17" s="233" t="str">
        <f>'Planilha Orcamentaria'!D15</f>
        <v>unid.</v>
      </c>
      <c r="I17" s="164">
        <f>'Planilha Orcamentaria'!E15</f>
        <v>1</v>
      </c>
      <c r="O17" s="161"/>
      <c r="P17" s="161"/>
      <c r="Q17" s="161"/>
      <c r="R17" s="161"/>
      <c r="S17" s="161"/>
      <c r="T17" s="161"/>
      <c r="U17" s="161"/>
    </row>
    <row r="18" spans="3:21" ht="21" customHeight="1" thickBot="1">
      <c r="C18" s="185" t="str">
        <f>'Planilha Orcamentaria'!A17</f>
        <v>2.0</v>
      </c>
      <c r="D18" s="445" t="str">
        <f>'Planilha Orcamentaria'!C17</f>
        <v>MOVIMENTAÇÃO DE TERRA E DRENAGEM</v>
      </c>
      <c r="E18" s="446"/>
      <c r="F18" s="446"/>
      <c r="G18" s="447"/>
      <c r="H18" s="185"/>
      <c r="I18" s="281"/>
      <c r="O18" s="161"/>
      <c r="P18" s="161"/>
      <c r="Q18" s="161"/>
      <c r="R18" s="161"/>
      <c r="S18" s="161"/>
      <c r="T18" s="161"/>
      <c r="U18" s="161"/>
    </row>
    <row r="19" spans="3:21" ht="33" customHeight="1">
      <c r="C19" s="180" t="str">
        <f>'Planilha Orcamentaria'!A20</f>
        <v>2.2</v>
      </c>
      <c r="D19" s="410" t="str">
        <f>'Planilha Orcamentaria'!C20</f>
        <v>ESCAVAÇÃO E CARGA COM TRATOR E CARREGADEIRA (MATERIAL DE 1ªCATEGORIA) - EMPRÉSTIMO</v>
      </c>
      <c r="E19" s="410"/>
      <c r="F19" s="410"/>
      <c r="G19" s="410"/>
      <c r="H19" s="209" t="str">
        <f>'Planilha Orcamentaria'!D20</f>
        <v>m3</v>
      </c>
      <c r="I19" s="165">
        <f>E23</f>
        <v>6521.4</v>
      </c>
      <c r="O19" s="161"/>
      <c r="P19" s="161"/>
      <c r="Q19" s="161"/>
      <c r="R19" s="161"/>
      <c r="S19" s="161"/>
      <c r="T19" s="161"/>
      <c r="U19" s="161"/>
    </row>
    <row r="20" spans="3:21" ht="23.25" customHeight="1">
      <c r="C20" s="448" t="s">
        <v>570</v>
      </c>
      <c r="D20" s="449"/>
      <c r="E20" s="449"/>
      <c r="F20" s="449"/>
      <c r="G20" s="449"/>
      <c r="H20" s="211"/>
      <c r="I20" s="282"/>
      <c r="J20" s="213"/>
      <c r="O20" s="161"/>
      <c r="P20" s="161"/>
      <c r="Q20" s="161"/>
      <c r="R20" s="161"/>
      <c r="S20" s="161"/>
      <c r="T20" s="161"/>
      <c r="U20" s="161"/>
    </row>
    <row r="21" spans="3:21" ht="31.5" customHeight="1">
      <c r="C21" s="214"/>
      <c r="D21" s="215"/>
      <c r="E21" s="216" t="s">
        <v>571</v>
      </c>
      <c r="F21" s="211"/>
      <c r="G21" s="217"/>
      <c r="H21" s="211"/>
      <c r="I21" s="282"/>
      <c r="J21" s="213"/>
      <c r="O21" s="161"/>
      <c r="P21" s="161"/>
      <c r="Q21" s="161"/>
      <c r="R21" s="161"/>
      <c r="S21" s="161"/>
      <c r="T21" s="161"/>
      <c r="U21" s="161"/>
    </row>
    <row r="22" spans="3:21" ht="21.75" customHeight="1">
      <c r="C22" s="214"/>
      <c r="D22" s="218"/>
      <c r="E22" s="219">
        <v>6521.4</v>
      </c>
      <c r="F22" s="220"/>
      <c r="G22" s="221"/>
      <c r="H22" s="221"/>
      <c r="I22" s="282"/>
      <c r="J22" s="213"/>
      <c r="O22" s="161"/>
      <c r="P22" s="161"/>
      <c r="Q22" s="161"/>
      <c r="R22" s="161"/>
      <c r="S22" s="161"/>
      <c r="T22" s="161"/>
      <c r="U22" s="161"/>
    </row>
    <row r="23" spans="3:21" ht="18" customHeight="1">
      <c r="C23" s="214"/>
      <c r="D23" s="222" t="s">
        <v>572</v>
      </c>
      <c r="E23" s="223">
        <f>SUM(E22:E22)</f>
        <v>6521.4</v>
      </c>
      <c r="F23" s="220"/>
      <c r="G23" s="220"/>
      <c r="H23" s="221"/>
      <c r="I23" s="282"/>
      <c r="J23" s="213"/>
      <c r="O23" s="161"/>
      <c r="P23" s="161"/>
      <c r="Q23" s="161"/>
      <c r="R23" s="161"/>
      <c r="S23" s="161"/>
      <c r="T23" s="161"/>
      <c r="U23" s="161"/>
    </row>
    <row r="24" spans="3:21" ht="20.25" customHeight="1">
      <c r="C24" s="224"/>
      <c r="D24" s="225"/>
      <c r="E24" s="225"/>
      <c r="F24" s="225"/>
      <c r="G24" s="225"/>
      <c r="H24" s="225"/>
      <c r="I24" s="283"/>
      <c r="J24" s="226"/>
      <c r="O24" s="161"/>
      <c r="P24" s="161"/>
      <c r="Q24" s="161"/>
      <c r="R24" s="161"/>
      <c r="S24" s="161"/>
      <c r="T24" s="161"/>
      <c r="U24" s="161"/>
    </row>
    <row r="25" spans="3:21" ht="53.25" customHeight="1">
      <c r="C25" s="163" t="str">
        <f>'Planilha Orcamentaria'!A21</f>
        <v>2.3</v>
      </c>
      <c r="D25" s="411" t="str">
        <f>'Planilha Orcamentaria'!C21</f>
        <v>TRANSPORTE LOCAL COM CAMINHÃO BASCULANTE 6 m3, RODOVIA PAVIMENTADA (PARA DISTANCIAS SUPERIORES A 4 KM)  - EMPRÉSTIMO</v>
      </c>
      <c r="E25" s="411"/>
      <c r="F25" s="411"/>
      <c r="G25" s="411"/>
      <c r="H25" s="180" t="str">
        <f>'Planilha Orcamentaria'!D21</f>
        <v>m3xkm</v>
      </c>
      <c r="I25" s="164">
        <f>E30</f>
        <v>65214</v>
      </c>
      <c r="O25" s="161"/>
      <c r="P25" s="161"/>
      <c r="Q25" s="161"/>
      <c r="R25" s="161"/>
      <c r="S25" s="161"/>
      <c r="T25" s="161"/>
      <c r="U25" s="161"/>
    </row>
    <row r="26" spans="3:21" ht="16.5">
      <c r="C26" s="228"/>
      <c r="D26" s="167"/>
      <c r="E26" s="167"/>
      <c r="F26" s="167"/>
      <c r="G26" s="167"/>
      <c r="H26" s="167"/>
      <c r="I26" s="229"/>
      <c r="O26" s="161"/>
      <c r="P26" s="161"/>
      <c r="Q26" s="161"/>
      <c r="R26" s="161"/>
      <c r="S26" s="161"/>
      <c r="T26" s="161"/>
      <c r="U26" s="161"/>
    </row>
    <row r="27" spans="3:21" ht="21.75" customHeight="1">
      <c r="C27" s="227"/>
      <c r="D27" s="212" t="s">
        <v>573</v>
      </c>
      <c r="E27" s="221">
        <f>E23</f>
        <v>6521.4</v>
      </c>
      <c r="F27" s="212" t="s">
        <v>446</v>
      </c>
      <c r="G27" s="171"/>
      <c r="H27" s="171"/>
      <c r="I27" s="190"/>
      <c r="O27" s="161"/>
      <c r="P27" s="161"/>
      <c r="Q27" s="161"/>
      <c r="R27" s="161"/>
      <c r="S27" s="161"/>
      <c r="T27" s="161"/>
      <c r="U27" s="161"/>
    </row>
    <row r="28" spans="3:21" ht="18" customHeight="1">
      <c r="C28" s="227"/>
      <c r="D28" s="212" t="s">
        <v>527</v>
      </c>
      <c r="E28" s="221">
        <v>0</v>
      </c>
      <c r="F28" s="212" t="s">
        <v>528</v>
      </c>
      <c r="G28" s="171"/>
      <c r="H28" s="171"/>
      <c r="I28" s="190"/>
      <c r="O28" s="161"/>
      <c r="P28" s="161"/>
      <c r="Q28" s="161"/>
      <c r="R28" s="161"/>
      <c r="S28" s="161"/>
      <c r="T28" s="161"/>
      <c r="U28" s="161"/>
    </row>
    <row r="29" spans="3:21" ht="20.25" customHeight="1">
      <c r="C29" s="227"/>
      <c r="D29" s="212" t="s">
        <v>520</v>
      </c>
      <c r="E29" s="232">
        <v>10</v>
      </c>
      <c r="F29" s="212" t="s">
        <v>521</v>
      </c>
      <c r="G29" s="171"/>
      <c r="H29" s="171"/>
      <c r="I29" s="190"/>
      <c r="O29" s="161"/>
      <c r="P29" s="161"/>
      <c r="Q29" s="161"/>
      <c r="R29" s="161"/>
      <c r="S29" s="161"/>
      <c r="T29" s="161"/>
      <c r="U29" s="161"/>
    </row>
    <row r="30" spans="3:21" ht="20.25" customHeight="1">
      <c r="C30" s="227"/>
      <c r="D30" s="212"/>
      <c r="E30" s="221">
        <f>E27*E29</f>
        <v>65214</v>
      </c>
      <c r="F30" s="212" t="s">
        <v>447</v>
      </c>
      <c r="G30" s="171"/>
      <c r="H30" s="171"/>
      <c r="I30" s="190"/>
      <c r="O30" s="161"/>
      <c r="P30" s="161"/>
      <c r="Q30" s="161"/>
      <c r="R30" s="161"/>
      <c r="S30" s="161"/>
      <c r="T30" s="161"/>
      <c r="U30" s="161"/>
    </row>
    <row r="31" spans="3:21" ht="10.5" customHeight="1">
      <c r="C31" s="230"/>
      <c r="D31" s="177"/>
      <c r="E31" s="177"/>
      <c r="F31" s="177"/>
      <c r="G31" s="177"/>
      <c r="H31" s="177"/>
      <c r="I31" s="231"/>
      <c r="O31" s="161"/>
      <c r="P31" s="161"/>
      <c r="Q31" s="161"/>
      <c r="R31" s="161"/>
      <c r="S31" s="161"/>
      <c r="T31" s="161"/>
      <c r="U31" s="161"/>
    </row>
    <row r="32" spans="3:21" ht="25.5" customHeight="1">
      <c r="C32" s="180" t="str">
        <f>'Planilha Orcamentaria'!A22</f>
        <v>2.4</v>
      </c>
      <c r="D32" s="410" t="str">
        <f>'Planilha Orcamentaria'!C22</f>
        <v xml:space="preserve">ATERRO COMPACTADO COM ROLO VIBRATÓRIO A 95% DO P.N. </v>
      </c>
      <c r="E32" s="410"/>
      <c r="F32" s="410"/>
      <c r="G32" s="410"/>
      <c r="H32" s="209" t="str">
        <f>'Planilha Orcamentaria'!D22</f>
        <v>m3</v>
      </c>
      <c r="I32" s="165">
        <f>E23</f>
        <v>6521.4</v>
      </c>
      <c r="O32" s="161"/>
      <c r="P32" s="161"/>
      <c r="Q32" s="161"/>
      <c r="R32" s="161"/>
      <c r="S32" s="161"/>
      <c r="T32" s="161"/>
      <c r="U32" s="161"/>
    </row>
    <row r="33" spans="3:21" ht="25.5" customHeight="1">
      <c r="C33" s="180" t="str">
        <f>'Planilha Orcamentaria'!A25</f>
        <v>2.6</v>
      </c>
      <c r="D33" s="410" t="str">
        <f>'Planilha Orcamentaria'!C25</f>
        <v xml:space="preserve">DESCIDA D´ÁGUA TIPO DEGRAU DN 500, EXCLUSIVE BOTA FORA </v>
      </c>
      <c r="E33" s="410"/>
      <c r="F33" s="410"/>
      <c r="G33" s="410"/>
      <c r="H33" s="209" t="s">
        <v>73</v>
      </c>
      <c r="I33" s="165">
        <f>E40</f>
        <v>44.22</v>
      </c>
      <c r="O33" s="161"/>
      <c r="P33" s="161"/>
      <c r="Q33" s="161"/>
      <c r="R33" s="161"/>
      <c r="S33" s="161"/>
      <c r="T33" s="161"/>
      <c r="U33" s="161"/>
    </row>
    <row r="34" spans="3:21" ht="25.5" customHeight="1">
      <c r="C34" s="318"/>
      <c r="D34" s="319" t="s">
        <v>721</v>
      </c>
      <c r="E34" s="320" t="s">
        <v>722</v>
      </c>
      <c r="F34" s="326"/>
      <c r="G34" s="171"/>
      <c r="H34" s="324"/>
      <c r="I34" s="174"/>
      <c r="O34" s="161"/>
      <c r="P34" s="161"/>
      <c r="Q34" s="161"/>
      <c r="R34" s="161"/>
      <c r="S34" s="161"/>
      <c r="T34" s="161"/>
      <c r="U34" s="161"/>
    </row>
    <row r="35" spans="3:21" ht="25.5" customHeight="1">
      <c r="C35" s="318"/>
      <c r="D35" s="321" t="s">
        <v>720</v>
      </c>
      <c r="E35" s="322">
        <v>9</v>
      </c>
      <c r="F35" s="327"/>
      <c r="G35" s="171"/>
      <c r="H35" s="234"/>
      <c r="I35" s="174"/>
      <c r="O35" s="161"/>
      <c r="P35" s="161"/>
      <c r="Q35" s="161"/>
      <c r="R35" s="161"/>
      <c r="S35" s="161"/>
      <c r="T35" s="161"/>
      <c r="U35" s="161"/>
    </row>
    <row r="36" spans="3:21" ht="25.5" customHeight="1">
      <c r="C36" s="318"/>
      <c r="D36" s="321" t="s">
        <v>723</v>
      </c>
      <c r="E36" s="322">
        <v>15.2</v>
      </c>
      <c r="F36" s="327"/>
      <c r="G36" s="171"/>
      <c r="H36" s="234"/>
      <c r="I36" s="174"/>
      <c r="O36" s="161"/>
      <c r="P36" s="161"/>
      <c r="Q36" s="161"/>
      <c r="R36" s="161"/>
      <c r="S36" s="161"/>
      <c r="T36" s="161"/>
      <c r="U36" s="161"/>
    </row>
    <row r="37" spans="3:21" ht="25.5" customHeight="1">
      <c r="C37" s="318"/>
      <c r="D37" s="321" t="s">
        <v>724</v>
      </c>
      <c r="E37" s="322">
        <v>8.26</v>
      </c>
      <c r="F37" s="327"/>
      <c r="G37" s="171"/>
      <c r="H37" s="234"/>
      <c r="I37" s="174"/>
      <c r="O37" s="161"/>
      <c r="P37" s="161"/>
      <c r="Q37" s="161"/>
      <c r="R37" s="161"/>
      <c r="S37" s="161"/>
      <c r="T37" s="161"/>
      <c r="U37" s="161"/>
    </row>
    <row r="38" spans="3:21" ht="25.5" customHeight="1">
      <c r="C38" s="318"/>
      <c r="D38" s="321" t="s">
        <v>725</v>
      </c>
      <c r="E38" s="322">
        <v>7.51</v>
      </c>
      <c r="F38" s="327"/>
      <c r="G38" s="171"/>
      <c r="H38" s="234"/>
      <c r="I38" s="174"/>
      <c r="O38" s="161"/>
      <c r="P38" s="161"/>
      <c r="Q38" s="161"/>
      <c r="R38" s="161"/>
      <c r="S38" s="161"/>
      <c r="T38" s="161"/>
      <c r="U38" s="161"/>
    </row>
    <row r="39" spans="3:21" ht="25.5" customHeight="1">
      <c r="C39" s="318"/>
      <c r="D39" s="330" t="s">
        <v>726</v>
      </c>
      <c r="E39" s="322">
        <v>4.25</v>
      </c>
      <c r="F39" s="327"/>
      <c r="G39" s="171"/>
      <c r="H39" s="234"/>
      <c r="I39" s="174"/>
      <c r="O39" s="161"/>
      <c r="P39" s="161"/>
      <c r="Q39" s="161"/>
      <c r="R39" s="161"/>
      <c r="S39" s="161"/>
      <c r="T39" s="161"/>
      <c r="U39" s="161"/>
    </row>
    <row r="40" spans="3:21" ht="25.5" customHeight="1">
      <c r="C40" s="318"/>
      <c r="D40" s="323"/>
      <c r="E40" s="329">
        <f>SUM(E35:E39)</f>
        <v>44.22</v>
      </c>
      <c r="F40" s="328"/>
      <c r="G40" s="171"/>
      <c r="H40" s="325"/>
      <c r="I40" s="174"/>
      <c r="O40" s="161"/>
      <c r="P40" s="161"/>
      <c r="Q40" s="161"/>
      <c r="R40" s="161"/>
      <c r="S40" s="161"/>
      <c r="T40" s="161"/>
      <c r="U40" s="161"/>
    </row>
    <row r="41" spans="3:21" ht="34.5" customHeight="1">
      <c r="C41" s="180" t="str">
        <f>'Planilha Orcamentaria'!A26</f>
        <v>2.7</v>
      </c>
      <c r="D41" s="410" t="str">
        <f>'Planilha Orcamentaria'!C26</f>
        <v>ENROCAMENTO COM PEDRA DE MÃO ARRUMADA, INCLUSIVE FORNECIMENTO</v>
      </c>
      <c r="E41" s="410"/>
      <c r="F41" s="410"/>
      <c r="G41" s="410"/>
      <c r="H41" s="209" t="s">
        <v>633</v>
      </c>
      <c r="I41" s="165">
        <f>F44</f>
        <v>0.73499999999999988</v>
      </c>
      <c r="O41" s="161"/>
      <c r="P41" s="161"/>
      <c r="Q41" s="161"/>
      <c r="R41" s="161"/>
      <c r="S41" s="161"/>
      <c r="T41" s="161"/>
      <c r="U41" s="161"/>
    </row>
    <row r="42" spans="3:21" ht="34.5" customHeight="1">
      <c r="C42" s="306"/>
      <c r="D42" s="167"/>
      <c r="E42" s="167"/>
      <c r="F42" s="167"/>
      <c r="G42" s="167"/>
      <c r="H42" s="324"/>
      <c r="I42" s="169"/>
      <c r="O42" s="161"/>
      <c r="P42" s="161"/>
      <c r="Q42" s="161"/>
      <c r="R42" s="161"/>
      <c r="S42" s="161"/>
      <c r="T42" s="161"/>
      <c r="U42" s="161"/>
    </row>
    <row r="43" spans="3:21" ht="34.5" customHeight="1">
      <c r="C43" s="306"/>
      <c r="D43" s="171" t="s">
        <v>735</v>
      </c>
      <c r="E43" s="171" t="s">
        <v>737</v>
      </c>
      <c r="F43" s="171"/>
      <c r="G43" s="171"/>
      <c r="H43" s="234"/>
      <c r="I43" s="174"/>
      <c r="O43" s="161"/>
      <c r="P43" s="161"/>
      <c r="Q43" s="161"/>
      <c r="R43" s="161"/>
      <c r="S43" s="161"/>
      <c r="T43" s="161"/>
      <c r="U43" s="161"/>
    </row>
    <row r="44" spans="3:21" ht="25.5" customHeight="1">
      <c r="C44" s="306"/>
      <c r="D44" s="171" t="s">
        <v>736</v>
      </c>
      <c r="E44" s="171">
        <v>5</v>
      </c>
      <c r="F44" s="153">
        <f>(0.7*0.7*0.3)*5</f>
        <v>0.73499999999999988</v>
      </c>
      <c r="G44" s="171"/>
      <c r="H44" s="234"/>
      <c r="I44" s="174"/>
      <c r="O44" s="161"/>
      <c r="P44" s="161"/>
      <c r="Q44" s="161"/>
      <c r="R44" s="161"/>
      <c r="S44" s="161"/>
      <c r="T44" s="161"/>
      <c r="U44" s="161"/>
    </row>
    <row r="45" spans="3:21" ht="25.5" customHeight="1">
      <c r="C45" s="306"/>
      <c r="D45" s="177"/>
      <c r="E45" s="177"/>
      <c r="F45" s="177"/>
      <c r="G45" s="177"/>
      <c r="H45" s="325"/>
      <c r="I45" s="179"/>
      <c r="O45" s="161"/>
      <c r="P45" s="161"/>
      <c r="Q45" s="161"/>
      <c r="R45" s="161"/>
      <c r="S45" s="161"/>
      <c r="T45" s="161"/>
      <c r="U45" s="161"/>
    </row>
    <row r="46" spans="3:21" ht="25.5" customHeight="1">
      <c r="C46" s="180" t="str">
        <f>'Planilha Orcamentaria'!A27</f>
        <v>2.8</v>
      </c>
      <c r="D46" s="410" t="str">
        <f>'Planilha Orcamentaria'!C27</f>
        <v>CANALETA - PADRAO SUDECAP TIPO 5 - 30X20 CM CONCRETO 20MPA A CEU ABERTO</v>
      </c>
      <c r="E46" s="410"/>
      <c r="F46" s="410"/>
      <c r="G46" s="410"/>
      <c r="H46" s="209" t="s">
        <v>73</v>
      </c>
      <c r="I46" s="165">
        <f>E55</f>
        <v>200.24</v>
      </c>
      <c r="O46" s="161"/>
      <c r="P46" s="161"/>
      <c r="Q46" s="161"/>
      <c r="R46" s="161"/>
      <c r="S46" s="161"/>
      <c r="T46" s="161"/>
      <c r="U46" s="161"/>
    </row>
    <row r="47" spans="3:21" ht="25.5" customHeight="1">
      <c r="C47" s="318"/>
      <c r="D47" s="319" t="s">
        <v>727</v>
      </c>
      <c r="E47" s="320" t="s">
        <v>722</v>
      </c>
      <c r="F47" s="167"/>
      <c r="G47" s="167"/>
      <c r="H47" s="324"/>
      <c r="I47" s="169"/>
      <c r="O47" s="161"/>
      <c r="P47" s="161"/>
      <c r="Q47" s="161"/>
      <c r="R47" s="161"/>
      <c r="S47" s="161"/>
      <c r="T47" s="161"/>
      <c r="U47" s="161"/>
    </row>
    <row r="48" spans="3:21" ht="25.5" customHeight="1">
      <c r="C48" s="318"/>
      <c r="D48" s="321" t="s">
        <v>728</v>
      </c>
      <c r="E48" s="322">
        <v>11.81</v>
      </c>
      <c r="F48" s="171"/>
      <c r="G48" s="171"/>
      <c r="H48" s="234"/>
      <c r="I48" s="174"/>
      <c r="O48" s="161"/>
      <c r="P48" s="161"/>
      <c r="Q48" s="161"/>
      <c r="R48" s="161"/>
      <c r="S48" s="161"/>
      <c r="T48" s="161"/>
      <c r="U48" s="161"/>
    </row>
    <row r="49" spans="3:21" ht="25.5" customHeight="1">
      <c r="C49" s="318"/>
      <c r="D49" s="321" t="s">
        <v>729</v>
      </c>
      <c r="E49" s="322">
        <v>19.170000000000002</v>
      </c>
      <c r="F49" s="171"/>
      <c r="G49" s="171"/>
      <c r="H49" s="234"/>
      <c r="I49" s="174"/>
      <c r="O49" s="161"/>
      <c r="P49" s="161"/>
      <c r="Q49" s="161"/>
      <c r="R49" s="161"/>
      <c r="S49" s="161"/>
      <c r="T49" s="161"/>
      <c r="U49" s="161"/>
    </row>
    <row r="50" spans="3:21" ht="25.5" customHeight="1">
      <c r="C50" s="318"/>
      <c r="D50" s="321" t="s">
        <v>730</v>
      </c>
      <c r="E50" s="322">
        <v>27.37</v>
      </c>
      <c r="F50" s="171"/>
      <c r="G50" s="171"/>
      <c r="H50" s="234"/>
      <c r="I50" s="174"/>
      <c r="O50" s="161"/>
      <c r="P50" s="161"/>
      <c r="Q50" s="161"/>
      <c r="R50" s="161"/>
      <c r="S50" s="161"/>
      <c r="T50" s="161"/>
      <c r="U50" s="161"/>
    </row>
    <row r="51" spans="3:21" ht="25.5" customHeight="1">
      <c r="C51" s="318"/>
      <c r="D51" s="321" t="s">
        <v>731</v>
      </c>
      <c r="E51" s="322">
        <v>48.55</v>
      </c>
      <c r="F51" s="171"/>
      <c r="G51" s="171"/>
      <c r="H51" s="234"/>
      <c r="I51" s="174"/>
      <c r="O51" s="161"/>
      <c r="P51" s="161"/>
      <c r="Q51" s="161"/>
      <c r="R51" s="161"/>
      <c r="S51" s="161"/>
      <c r="T51" s="161"/>
      <c r="U51" s="161"/>
    </row>
    <row r="52" spans="3:21" ht="25.5" customHeight="1">
      <c r="C52" s="318"/>
      <c r="D52" s="321" t="s">
        <v>734</v>
      </c>
      <c r="E52" s="322">
        <v>6.78</v>
      </c>
      <c r="F52" s="171"/>
      <c r="G52" s="171"/>
      <c r="H52" s="234"/>
      <c r="I52" s="174"/>
      <c r="O52" s="161"/>
      <c r="P52" s="161"/>
      <c r="Q52" s="161"/>
      <c r="R52" s="161"/>
      <c r="S52" s="161"/>
      <c r="T52" s="161"/>
      <c r="U52" s="161"/>
    </row>
    <row r="53" spans="3:21" ht="25.5" customHeight="1">
      <c r="C53" s="318"/>
      <c r="D53" s="321" t="s">
        <v>732</v>
      </c>
      <c r="E53" s="322">
        <v>42.82</v>
      </c>
      <c r="F53" s="171"/>
      <c r="G53" s="171"/>
      <c r="H53" s="234"/>
      <c r="I53" s="174"/>
      <c r="O53" s="161"/>
      <c r="P53" s="161"/>
      <c r="Q53" s="161"/>
      <c r="R53" s="161"/>
      <c r="S53" s="161"/>
      <c r="T53" s="161"/>
      <c r="U53" s="161"/>
    </row>
    <row r="54" spans="3:21" ht="25.5" customHeight="1">
      <c r="C54" s="318"/>
      <c r="D54" s="321" t="s">
        <v>733</v>
      </c>
      <c r="E54" s="322">
        <v>43.74</v>
      </c>
      <c r="F54" s="171"/>
      <c r="G54" s="171"/>
      <c r="H54" s="234"/>
      <c r="I54" s="174"/>
      <c r="O54" s="161"/>
      <c r="P54" s="161"/>
      <c r="Q54" s="161"/>
      <c r="R54" s="161"/>
      <c r="S54" s="161"/>
      <c r="T54" s="161"/>
      <c r="U54" s="161"/>
    </row>
    <row r="55" spans="3:21" ht="25.5" customHeight="1" thickBot="1">
      <c r="C55" s="318"/>
      <c r="D55" s="331"/>
      <c r="E55" s="335">
        <f>SUM(E48:E54)</f>
        <v>200.24</v>
      </c>
      <c r="F55" s="171"/>
      <c r="G55" s="334"/>
      <c r="H55" s="332"/>
      <c r="I55" s="333"/>
      <c r="O55" s="161"/>
      <c r="P55" s="161"/>
      <c r="Q55" s="161"/>
      <c r="R55" s="161"/>
      <c r="S55" s="161"/>
      <c r="T55" s="161"/>
      <c r="U55" s="161"/>
    </row>
    <row r="56" spans="3:21" ht="25.5" customHeight="1" thickBot="1">
      <c r="C56" s="185" t="str">
        <f>'Planilha Orcamentaria'!A29</f>
        <v>3.0</v>
      </c>
      <c r="D56" s="444" t="str">
        <f>'Planilha Orcamentaria'!C29</f>
        <v>CAMPO DE FUTEBOL E PASSEIO</v>
      </c>
      <c r="E56" s="444"/>
      <c r="F56" s="444"/>
      <c r="G56" s="444"/>
      <c r="H56" s="239"/>
      <c r="I56" s="280">
        <f>E24</f>
        <v>0</v>
      </c>
      <c r="O56" s="161"/>
      <c r="P56" s="161"/>
      <c r="Q56" s="161"/>
      <c r="R56" s="161"/>
      <c r="S56" s="161"/>
      <c r="T56" s="161"/>
      <c r="U56" s="161"/>
    </row>
    <row r="57" spans="3:21" ht="25.5" customHeight="1" thickBot="1">
      <c r="C57" s="170"/>
      <c r="D57" s="171" t="s">
        <v>579</v>
      </c>
      <c r="E57" s="171"/>
      <c r="F57" s="171"/>
      <c r="G57" s="171"/>
      <c r="H57" s="234"/>
      <c r="I57" s="174"/>
      <c r="O57" s="161"/>
      <c r="P57" s="161"/>
      <c r="Q57" s="161"/>
      <c r="R57" s="161"/>
      <c r="S57" s="161"/>
      <c r="T57" s="161"/>
      <c r="U57" s="161"/>
    </row>
    <row r="58" spans="3:21" ht="25.5" customHeight="1" thickBot="1">
      <c r="C58" s="185" t="str">
        <f>'Planilha Orcamentaria'!A40</f>
        <v>4.0</v>
      </c>
      <c r="D58" s="444" t="str">
        <f>'Planilha Orcamentaria'!C40</f>
        <v>ACADEMIA</v>
      </c>
      <c r="E58" s="444"/>
      <c r="F58" s="444"/>
      <c r="G58" s="444"/>
      <c r="H58" s="239"/>
      <c r="I58" s="280">
        <f>E26</f>
        <v>0</v>
      </c>
      <c r="O58" s="161"/>
      <c r="P58" s="161"/>
      <c r="Q58" s="161"/>
      <c r="R58" s="161"/>
      <c r="S58" s="161"/>
      <c r="T58" s="161"/>
      <c r="U58" s="161"/>
    </row>
    <row r="59" spans="3:21" ht="25.5" customHeight="1" thickBot="1">
      <c r="C59" s="170"/>
      <c r="D59" s="171" t="s">
        <v>579</v>
      </c>
      <c r="E59" s="171"/>
      <c r="F59" s="171"/>
      <c r="G59" s="171"/>
      <c r="H59" s="234"/>
      <c r="I59" s="174"/>
      <c r="O59" s="161"/>
      <c r="P59" s="161"/>
      <c r="Q59" s="161"/>
      <c r="R59" s="161"/>
      <c r="S59" s="161"/>
      <c r="T59" s="161"/>
      <c r="U59" s="161"/>
    </row>
    <row r="60" spans="3:21" ht="25.5" customHeight="1" thickBot="1">
      <c r="C60" s="185" t="str">
        <f>'Planilha Orcamentaria'!A46</f>
        <v>5.0</v>
      </c>
      <c r="D60" s="444" t="str">
        <f>'Planilha Orcamentaria'!C46</f>
        <v>PLAYGROUND</v>
      </c>
      <c r="E60" s="444"/>
      <c r="F60" s="444"/>
      <c r="G60" s="444"/>
      <c r="H60" s="239"/>
      <c r="I60" s="280">
        <f>E28</f>
        <v>0</v>
      </c>
      <c r="O60" s="161"/>
      <c r="P60" s="161"/>
      <c r="Q60" s="161"/>
      <c r="R60" s="161"/>
      <c r="S60" s="161"/>
      <c r="T60" s="161"/>
      <c r="U60" s="161"/>
    </row>
    <row r="61" spans="3:21" ht="25.5" customHeight="1" thickBot="1">
      <c r="C61" s="170"/>
      <c r="D61" s="171" t="s">
        <v>579</v>
      </c>
      <c r="E61" s="171"/>
      <c r="F61" s="171"/>
      <c r="G61" s="171"/>
      <c r="H61" s="234"/>
      <c r="I61" s="174"/>
      <c r="O61" s="161"/>
      <c r="P61" s="161"/>
      <c r="Q61" s="161"/>
      <c r="R61" s="161"/>
      <c r="S61" s="161"/>
      <c r="T61" s="161"/>
      <c r="U61" s="161"/>
    </row>
    <row r="62" spans="3:21" ht="25.5" customHeight="1" thickBot="1">
      <c r="C62" s="185" t="str">
        <f>'Planilha Orcamentaria'!A56</f>
        <v>6.0</v>
      </c>
      <c r="D62" s="444" t="str">
        <f>'Planilha Orcamentaria'!C56</f>
        <v>QUADRA POLIESPORTIVA COBERTA</v>
      </c>
      <c r="E62" s="444"/>
      <c r="F62" s="444"/>
      <c r="G62" s="444"/>
      <c r="H62" s="185"/>
      <c r="I62" s="281"/>
      <c r="O62" s="161"/>
      <c r="P62" s="161"/>
      <c r="Q62" s="161"/>
      <c r="R62" s="161"/>
      <c r="S62" s="161"/>
      <c r="T62" s="161"/>
      <c r="U62" s="161"/>
    </row>
    <row r="63" spans="3:21" ht="27" customHeight="1">
      <c r="C63" s="236" t="str">
        <f>'Planilha Orcamentaria'!A57</f>
        <v>6.1.0</v>
      </c>
      <c r="D63" s="450" t="str">
        <f>'Planilha Orcamentaria'!C57</f>
        <v>FUNDAÇÃO E ESTRUTURA</v>
      </c>
      <c r="E63" s="450"/>
      <c r="F63" s="450"/>
      <c r="G63" s="450"/>
      <c r="H63" s="236"/>
      <c r="I63" s="237"/>
      <c r="O63" s="161"/>
      <c r="P63" s="161"/>
      <c r="Q63" s="161"/>
      <c r="R63" s="161"/>
      <c r="S63" s="161"/>
      <c r="T63" s="161"/>
      <c r="U63" s="161"/>
    </row>
    <row r="64" spans="3:21" ht="33" customHeight="1">
      <c r="C64" s="163" t="str">
        <f>'Planilha Orcamentaria'!A58</f>
        <v>6.1.1</v>
      </c>
      <c r="D64" s="411" t="str">
        <f>'Planilha Orcamentaria'!C58</f>
        <v>ESCAVAÇÃO MANUAL DE TUBULÃO A CÉU ABERTO</v>
      </c>
      <c r="E64" s="411"/>
      <c r="F64" s="411"/>
      <c r="G64" s="411"/>
      <c r="H64" s="163" t="str">
        <f>'Planilha Orcamentaria'!D58</f>
        <v>m3</v>
      </c>
      <c r="I64" s="193">
        <f>E69</f>
        <v>16.493361431346415</v>
      </c>
      <c r="O64" s="161"/>
      <c r="P64" s="161"/>
      <c r="Q64" s="161"/>
      <c r="R64" s="161"/>
      <c r="S64" s="161"/>
      <c r="T64" s="161"/>
      <c r="U64" s="161"/>
    </row>
    <row r="65" spans="3:21" ht="12" customHeight="1">
      <c r="C65" s="170"/>
      <c r="D65" s="171"/>
      <c r="E65" s="171"/>
      <c r="F65" s="171"/>
      <c r="G65" s="171"/>
      <c r="H65" s="171"/>
      <c r="I65" s="186"/>
      <c r="O65" s="161"/>
      <c r="P65" s="161"/>
      <c r="Q65" s="161"/>
      <c r="R65" s="161"/>
      <c r="S65" s="161"/>
      <c r="T65" s="161"/>
      <c r="U65" s="161"/>
    </row>
    <row r="66" spans="3:21" ht="21.75" customHeight="1">
      <c r="C66" s="170"/>
      <c r="D66" s="184" t="s">
        <v>529</v>
      </c>
      <c r="E66" s="172">
        <f>PI()*((0.5^2)/4)</f>
        <v>0.19634954084936207</v>
      </c>
      <c r="F66" s="171" t="s">
        <v>72</v>
      </c>
      <c r="G66" s="171"/>
      <c r="H66" s="171"/>
      <c r="I66" s="183"/>
      <c r="O66" s="161"/>
      <c r="P66" s="161"/>
      <c r="Q66" s="161"/>
      <c r="R66" s="161"/>
      <c r="S66" s="161"/>
      <c r="T66" s="161"/>
      <c r="U66" s="161"/>
    </row>
    <row r="67" spans="3:21" ht="20.25" customHeight="1">
      <c r="C67" s="170"/>
      <c r="D67" s="184" t="s">
        <v>530</v>
      </c>
      <c r="E67" s="172">
        <v>6</v>
      </c>
      <c r="F67" s="171" t="s">
        <v>73</v>
      </c>
      <c r="G67" s="171"/>
      <c r="H67" s="171"/>
      <c r="I67" s="183"/>
      <c r="O67" s="161"/>
      <c r="P67" s="161"/>
      <c r="Q67" s="161"/>
      <c r="R67" s="161"/>
      <c r="S67" s="161"/>
      <c r="T67" s="161"/>
      <c r="U67" s="161"/>
    </row>
    <row r="68" spans="3:21" ht="20.25" customHeight="1">
      <c r="C68" s="170"/>
      <c r="D68" s="184" t="s">
        <v>519</v>
      </c>
      <c r="E68" s="172">
        <v>14</v>
      </c>
      <c r="F68" s="171" t="s">
        <v>71</v>
      </c>
      <c r="G68" s="171"/>
      <c r="H68" s="171"/>
      <c r="I68" s="183"/>
      <c r="O68" s="161"/>
      <c r="P68" s="161"/>
      <c r="Q68" s="161"/>
      <c r="R68" s="161"/>
      <c r="S68" s="161"/>
      <c r="T68" s="161"/>
      <c r="U68" s="161"/>
    </row>
    <row r="69" spans="3:21" ht="18.75" customHeight="1">
      <c r="C69" s="170"/>
      <c r="D69" s="173"/>
      <c r="E69" s="191">
        <f>E66*E67*E68</f>
        <v>16.493361431346415</v>
      </c>
      <c r="F69" s="171" t="s">
        <v>446</v>
      </c>
      <c r="G69" s="171"/>
      <c r="H69" s="171"/>
      <c r="I69" s="183"/>
      <c r="O69" s="161"/>
      <c r="P69" s="161"/>
      <c r="Q69" s="161"/>
      <c r="R69" s="161"/>
      <c r="S69" s="161"/>
      <c r="T69" s="161"/>
      <c r="U69" s="161"/>
    </row>
    <row r="70" spans="3:21" ht="10.5" customHeight="1">
      <c r="C70" s="170"/>
      <c r="D70" s="171"/>
      <c r="E70" s="172"/>
      <c r="F70" s="171"/>
      <c r="G70" s="171"/>
      <c r="H70" s="171"/>
      <c r="I70" s="183"/>
      <c r="O70" s="161"/>
      <c r="P70" s="161"/>
      <c r="Q70" s="161"/>
      <c r="R70" s="161"/>
      <c r="S70" s="161"/>
      <c r="T70" s="161"/>
      <c r="U70" s="161"/>
    </row>
    <row r="71" spans="3:21" ht="25.5" customHeight="1">
      <c r="C71" s="180" t="str">
        <f>'Planilha Orcamentaria'!A59</f>
        <v>6.1.2</v>
      </c>
      <c r="D71" s="410" t="str">
        <f>'Planilha Orcamentaria'!C59</f>
        <v xml:space="preserve">ESCAVAÇÃO MANUAL DE VALAS H &lt;= 1,50 M </v>
      </c>
      <c r="E71" s="410"/>
      <c r="F71" s="410"/>
      <c r="G71" s="410"/>
      <c r="H71" s="180" t="str">
        <f>'Planilha Orcamentaria'!D59</f>
        <v>m3</v>
      </c>
      <c r="I71" s="165">
        <f>E77</f>
        <v>2.4570000000000003</v>
      </c>
      <c r="O71" s="161"/>
      <c r="P71" s="161"/>
      <c r="Q71" s="161"/>
      <c r="R71" s="161"/>
      <c r="S71" s="161"/>
      <c r="T71" s="161"/>
      <c r="U71" s="161"/>
    </row>
    <row r="72" spans="3:21" ht="12" customHeight="1">
      <c r="C72" s="170"/>
      <c r="D72" s="171"/>
      <c r="E72" s="171"/>
      <c r="F72" s="171"/>
      <c r="G72" s="171"/>
      <c r="H72" s="171"/>
      <c r="I72" s="186"/>
      <c r="O72" s="161"/>
      <c r="P72" s="161"/>
      <c r="Q72" s="161"/>
      <c r="R72" s="161"/>
      <c r="S72" s="161"/>
      <c r="T72" s="161"/>
      <c r="U72" s="161"/>
    </row>
    <row r="73" spans="3:21" ht="21.75" customHeight="1">
      <c r="C73" s="170"/>
      <c r="D73" s="184" t="s">
        <v>531</v>
      </c>
      <c r="E73" s="172">
        <v>0.6</v>
      </c>
      <c r="F73" s="171" t="s">
        <v>73</v>
      </c>
      <c r="G73" s="171"/>
      <c r="H73" s="171"/>
      <c r="I73" s="183"/>
      <c r="O73" s="161"/>
      <c r="P73" s="161"/>
      <c r="Q73" s="161"/>
      <c r="R73" s="161"/>
      <c r="S73" s="161"/>
      <c r="T73" s="161"/>
      <c r="U73" s="161"/>
    </row>
    <row r="74" spans="3:21" ht="20.25" customHeight="1">
      <c r="C74" s="170"/>
      <c r="D74" s="184" t="s">
        <v>532</v>
      </c>
      <c r="E74" s="172">
        <v>0.65</v>
      </c>
      <c r="F74" s="171" t="s">
        <v>73</v>
      </c>
      <c r="G74" s="171"/>
      <c r="H74" s="171"/>
      <c r="I74" s="183"/>
      <c r="O74" s="161"/>
      <c r="P74" s="161"/>
      <c r="Q74" s="161"/>
      <c r="R74" s="161"/>
      <c r="S74" s="161"/>
      <c r="T74" s="161"/>
      <c r="U74" s="161"/>
    </row>
    <row r="75" spans="3:21" ht="20.25" customHeight="1">
      <c r="C75" s="170"/>
      <c r="D75" s="184" t="s">
        <v>533</v>
      </c>
      <c r="E75" s="172">
        <v>0.45</v>
      </c>
      <c r="F75" s="171" t="s">
        <v>73</v>
      </c>
      <c r="G75" s="171"/>
      <c r="H75" s="171"/>
      <c r="I75" s="183"/>
      <c r="O75" s="161"/>
      <c r="P75" s="161"/>
      <c r="Q75" s="161"/>
      <c r="R75" s="161"/>
      <c r="S75" s="161"/>
      <c r="T75" s="161"/>
      <c r="U75" s="161"/>
    </row>
    <row r="76" spans="3:21" ht="20.25" customHeight="1">
      <c r="C76" s="170"/>
      <c r="D76" s="184" t="s">
        <v>519</v>
      </c>
      <c r="E76" s="172">
        <f>E68</f>
        <v>14</v>
      </c>
      <c r="F76" s="171" t="s">
        <v>71</v>
      </c>
      <c r="G76" s="171"/>
      <c r="H76" s="171"/>
      <c r="I76" s="183"/>
      <c r="O76" s="161"/>
      <c r="P76" s="161"/>
      <c r="Q76" s="161"/>
      <c r="R76" s="161"/>
      <c r="S76" s="161"/>
      <c r="T76" s="161"/>
      <c r="U76" s="161"/>
    </row>
    <row r="77" spans="3:21" ht="18.75" customHeight="1">
      <c r="C77" s="170"/>
      <c r="D77" s="173"/>
      <c r="E77" s="191">
        <f>E73*E74*E75*E76</f>
        <v>2.4570000000000003</v>
      </c>
      <c r="F77" s="171" t="s">
        <v>446</v>
      </c>
      <c r="G77" s="171"/>
      <c r="H77" s="171"/>
      <c r="I77" s="183"/>
      <c r="O77" s="161"/>
      <c r="P77" s="161"/>
      <c r="Q77" s="161"/>
      <c r="R77" s="161"/>
      <c r="S77" s="161"/>
      <c r="T77" s="161"/>
      <c r="U77" s="161"/>
    </row>
    <row r="78" spans="3:21" ht="10.5" customHeight="1">
      <c r="C78" s="170"/>
      <c r="D78" s="171"/>
      <c r="E78" s="172"/>
      <c r="F78" s="171"/>
      <c r="G78" s="171"/>
      <c r="H78" s="171"/>
      <c r="I78" s="183"/>
      <c r="O78" s="161"/>
      <c r="P78" s="161"/>
      <c r="Q78" s="161"/>
      <c r="R78" s="161"/>
      <c r="S78" s="161"/>
      <c r="T78" s="161"/>
      <c r="U78" s="161"/>
    </row>
    <row r="79" spans="3:21" ht="36" customHeight="1">
      <c r="C79" s="180" t="str">
        <f>'Planilha Orcamentaria'!A60</f>
        <v>6.1.3</v>
      </c>
      <c r="D79" s="410" t="str">
        <f>'Planilha Orcamentaria'!C60</f>
        <v xml:space="preserve">CORTE, DOBRA E ARMAÇÃO DE AÇO CA-50 D &lt;= 12,5 MM </v>
      </c>
      <c r="E79" s="410"/>
      <c r="F79" s="410"/>
      <c r="G79" s="410"/>
      <c r="H79" s="180" t="str">
        <f>'Planilha Orcamentaria'!D60</f>
        <v>kg</v>
      </c>
      <c r="I79" s="165">
        <f>E85</f>
        <v>721.8288</v>
      </c>
      <c r="O79" s="161"/>
      <c r="P79" s="161"/>
      <c r="Q79" s="161"/>
      <c r="R79" s="161"/>
      <c r="S79" s="161"/>
      <c r="T79" s="161"/>
      <c r="U79" s="161"/>
    </row>
    <row r="80" spans="3:21" ht="12" customHeight="1">
      <c r="C80" s="170"/>
      <c r="D80" s="171"/>
      <c r="E80" s="171"/>
      <c r="F80" s="171"/>
      <c r="G80" s="171"/>
      <c r="H80" s="171"/>
      <c r="I80" s="186"/>
      <c r="O80" s="161"/>
      <c r="P80" s="161"/>
      <c r="Q80" s="161"/>
      <c r="R80" s="161"/>
      <c r="S80" s="161"/>
      <c r="T80" s="161"/>
      <c r="U80" s="161"/>
    </row>
    <row r="81" spans="3:21" ht="18" customHeight="1">
      <c r="C81" s="170"/>
      <c r="D81" s="196" t="s">
        <v>534</v>
      </c>
      <c r="E81" s="172"/>
      <c r="F81" s="171"/>
      <c r="G81" s="184"/>
      <c r="H81" s="172"/>
      <c r="I81" s="190"/>
      <c r="O81" s="161"/>
      <c r="P81" s="161"/>
      <c r="Q81" s="161"/>
      <c r="R81" s="161"/>
      <c r="S81" s="161"/>
      <c r="T81" s="161"/>
      <c r="U81" s="161"/>
    </row>
    <row r="82" spans="3:21" ht="26.25" customHeight="1">
      <c r="C82" s="170"/>
      <c r="D82" s="196" t="s">
        <v>535</v>
      </c>
      <c r="E82" s="172"/>
      <c r="F82" s="171"/>
      <c r="G82" s="184"/>
      <c r="H82" s="172"/>
      <c r="I82" s="190"/>
      <c r="O82" s="161"/>
      <c r="P82" s="161"/>
      <c r="Q82" s="161"/>
      <c r="R82" s="161"/>
      <c r="S82" s="161"/>
      <c r="T82" s="161"/>
      <c r="U82" s="161"/>
    </row>
    <row r="83" spans="3:21" ht="30" customHeight="1">
      <c r="C83" s="170"/>
      <c r="D83" s="184" t="s">
        <v>536</v>
      </c>
      <c r="E83" s="172">
        <f>334.8*0.154</f>
        <v>51.559200000000004</v>
      </c>
      <c r="F83" s="171" t="s">
        <v>449</v>
      </c>
      <c r="G83" s="184"/>
      <c r="H83" s="172"/>
      <c r="I83" s="190"/>
      <c r="O83" s="161"/>
      <c r="P83" s="161"/>
      <c r="Q83" s="161"/>
      <c r="R83" s="161"/>
      <c r="S83" s="161"/>
      <c r="T83" s="161"/>
      <c r="U83" s="161"/>
    </row>
    <row r="84" spans="3:21" ht="20.25" customHeight="1">
      <c r="C84" s="170"/>
      <c r="D84" s="184" t="s">
        <v>519</v>
      </c>
      <c r="E84" s="172">
        <f>E68</f>
        <v>14</v>
      </c>
      <c r="F84" s="171" t="s">
        <v>71</v>
      </c>
      <c r="G84" s="184"/>
      <c r="H84" s="172"/>
      <c r="I84" s="190"/>
      <c r="O84" s="161"/>
      <c r="P84" s="161"/>
      <c r="Q84" s="161"/>
      <c r="R84" s="161"/>
      <c r="S84" s="161"/>
      <c r="T84" s="161"/>
      <c r="U84" s="161"/>
    </row>
    <row r="85" spans="3:21" ht="18.75" customHeight="1">
      <c r="C85" s="170"/>
      <c r="D85" s="173"/>
      <c r="E85" s="191">
        <f>E83*E84</f>
        <v>721.8288</v>
      </c>
      <c r="F85" s="171" t="s">
        <v>449</v>
      </c>
      <c r="G85" s="173"/>
      <c r="H85" s="172"/>
      <c r="I85" s="190"/>
      <c r="O85" s="161"/>
      <c r="P85" s="161"/>
      <c r="Q85" s="161"/>
      <c r="R85" s="161"/>
      <c r="S85" s="161"/>
      <c r="T85" s="161"/>
      <c r="U85" s="161"/>
    </row>
    <row r="86" spans="3:21" ht="10.5" customHeight="1">
      <c r="C86" s="170"/>
      <c r="D86" s="171"/>
      <c r="E86" s="172"/>
      <c r="F86" s="171"/>
      <c r="G86" s="171"/>
      <c r="H86" s="171"/>
      <c r="I86" s="183"/>
      <c r="O86" s="161"/>
      <c r="P86" s="161"/>
      <c r="Q86" s="161"/>
      <c r="R86" s="161"/>
      <c r="S86" s="161"/>
      <c r="T86" s="161"/>
      <c r="U86" s="161"/>
    </row>
    <row r="87" spans="3:21" ht="36" customHeight="1">
      <c r="C87" s="180" t="str">
        <f>'Planilha Orcamentaria'!A61</f>
        <v>6.1.4</v>
      </c>
      <c r="D87" s="410" t="str">
        <f>'Planilha Orcamentaria'!C61</f>
        <v>CORTE, DOBRA E ARMAÇÃO DE AÇO CA-50 D &gt; 12,5 MM</v>
      </c>
      <c r="E87" s="410"/>
      <c r="F87" s="410"/>
      <c r="G87" s="410"/>
      <c r="H87" s="180" t="str">
        <f>'Planilha Orcamentaria'!D61</f>
        <v>kg</v>
      </c>
      <c r="I87" s="165">
        <f>E93+H93</f>
        <v>4772.7036000000007</v>
      </c>
      <c r="O87" s="161"/>
      <c r="P87" s="161"/>
      <c r="Q87" s="161"/>
      <c r="R87" s="161"/>
      <c r="S87" s="161"/>
      <c r="T87" s="161"/>
      <c r="U87" s="161"/>
    </row>
    <row r="88" spans="3:21" ht="12" customHeight="1">
      <c r="C88" s="170"/>
      <c r="D88" s="171"/>
      <c r="E88" s="171"/>
      <c r="F88" s="171"/>
      <c r="G88" s="171"/>
      <c r="H88" s="171"/>
      <c r="I88" s="186"/>
      <c r="O88" s="161"/>
      <c r="P88" s="161"/>
      <c r="Q88" s="161"/>
      <c r="R88" s="161"/>
      <c r="S88" s="161"/>
      <c r="T88" s="161"/>
      <c r="U88" s="161"/>
    </row>
    <row r="89" spans="3:21" ht="18" customHeight="1">
      <c r="C89" s="170"/>
      <c r="D89" s="196" t="s">
        <v>534</v>
      </c>
      <c r="E89" s="194"/>
      <c r="F89" s="153"/>
      <c r="G89" s="196" t="s">
        <v>537</v>
      </c>
      <c r="H89" s="172"/>
      <c r="I89" s="190"/>
      <c r="O89" s="161"/>
      <c r="P89" s="161"/>
      <c r="Q89" s="161"/>
      <c r="R89" s="161"/>
      <c r="S89" s="161"/>
      <c r="T89" s="161"/>
      <c r="U89" s="161"/>
    </row>
    <row r="90" spans="3:21" ht="26.25" customHeight="1">
      <c r="C90" s="170"/>
      <c r="D90" s="196" t="s">
        <v>538</v>
      </c>
      <c r="E90" s="194"/>
      <c r="F90" s="153"/>
      <c r="G90" s="196" t="s">
        <v>539</v>
      </c>
      <c r="H90" s="172"/>
      <c r="I90" s="190"/>
      <c r="O90" s="161"/>
      <c r="P90" s="161"/>
      <c r="Q90" s="161"/>
      <c r="R90" s="161"/>
      <c r="S90" s="161"/>
      <c r="T90" s="161"/>
      <c r="U90" s="161"/>
    </row>
    <row r="91" spans="3:21" ht="30" customHeight="1">
      <c r="C91" s="170"/>
      <c r="D91" s="184" t="s">
        <v>536</v>
      </c>
      <c r="E91" s="172">
        <f>272.7*0.963</f>
        <v>262.61009999999999</v>
      </c>
      <c r="F91" s="171" t="s">
        <v>449</v>
      </c>
      <c r="G91" s="184" t="s">
        <v>540</v>
      </c>
      <c r="H91" s="172">
        <f>126.9*0.617</f>
        <v>78.297300000000007</v>
      </c>
      <c r="I91" s="190" t="s">
        <v>449</v>
      </c>
      <c r="L91" s="195"/>
      <c r="O91" s="161"/>
      <c r="P91" s="161"/>
      <c r="Q91" s="161"/>
      <c r="R91" s="161"/>
      <c r="S91" s="161"/>
      <c r="T91" s="161"/>
      <c r="U91" s="161"/>
    </row>
    <row r="92" spans="3:21" ht="20.25" customHeight="1">
      <c r="C92" s="170"/>
      <c r="D92" s="184" t="s">
        <v>519</v>
      </c>
      <c r="E92" s="172">
        <f>E84</f>
        <v>14</v>
      </c>
      <c r="F92" s="171" t="s">
        <v>71</v>
      </c>
      <c r="G92" s="184" t="s">
        <v>519</v>
      </c>
      <c r="H92" s="172">
        <f>E76</f>
        <v>14</v>
      </c>
      <c r="I92" s="190" t="s">
        <v>71</v>
      </c>
      <c r="O92" s="161"/>
      <c r="P92" s="161"/>
      <c r="Q92" s="161"/>
      <c r="R92" s="161"/>
      <c r="S92" s="161"/>
      <c r="T92" s="161"/>
      <c r="U92" s="161"/>
    </row>
    <row r="93" spans="3:21" ht="18.75" customHeight="1">
      <c r="C93" s="170"/>
      <c r="D93" s="173"/>
      <c r="E93" s="191">
        <f>E91*E92</f>
        <v>3676.5414000000001</v>
      </c>
      <c r="F93" s="171" t="s">
        <v>449</v>
      </c>
      <c r="G93" s="173"/>
      <c r="H93" s="191">
        <f>H91*H92</f>
        <v>1096.1622000000002</v>
      </c>
      <c r="I93" s="190" t="s">
        <v>449</v>
      </c>
      <c r="O93" s="161"/>
      <c r="P93" s="161"/>
      <c r="Q93" s="161"/>
      <c r="R93" s="161"/>
      <c r="S93" s="161"/>
      <c r="T93" s="161"/>
      <c r="U93" s="161"/>
    </row>
    <row r="94" spans="3:21" ht="10.5" customHeight="1">
      <c r="C94" s="170"/>
      <c r="D94" s="171"/>
      <c r="E94" s="172"/>
      <c r="F94" s="171"/>
      <c r="G94" s="171"/>
      <c r="H94" s="171"/>
      <c r="I94" s="183"/>
      <c r="O94" s="161"/>
      <c r="P94" s="161"/>
      <c r="Q94" s="161"/>
      <c r="R94" s="161"/>
      <c r="S94" s="161"/>
      <c r="T94" s="161"/>
      <c r="U94" s="161"/>
    </row>
    <row r="95" spans="3:21" ht="51.75" customHeight="1" thickBot="1">
      <c r="C95" s="180" t="str">
        <f>'Planilha Orcamentaria'!A62</f>
        <v>6.1.5</v>
      </c>
      <c r="D95" s="410" t="str">
        <f>'Planilha Orcamentaria'!C62</f>
        <v>FORNECIMENTO E LANÇAMENTO DE CONCRETO ESTRUTURAL USINADO BOMBEADO FCK &gt;= 25 MPA, BRITA 1 E MÓDULO DE ELASTICIDADE CONFORME NBR 6118</v>
      </c>
      <c r="E95" s="410"/>
      <c r="F95" s="410"/>
      <c r="G95" s="410"/>
      <c r="H95" s="180" t="str">
        <f>'Planilha Orcamentaria'!D62</f>
        <v>m3</v>
      </c>
      <c r="I95" s="165">
        <f>I64+I71</f>
        <v>18.950361431346415</v>
      </c>
      <c r="O95" s="161"/>
      <c r="P95" s="161"/>
      <c r="Q95" s="161"/>
      <c r="R95" s="161"/>
      <c r="S95" s="161"/>
      <c r="T95" s="161"/>
      <c r="U95" s="161"/>
    </row>
    <row r="96" spans="3:21" ht="24.75" customHeight="1" thickBot="1">
      <c r="C96" s="185" t="str">
        <f>'Planilha Orcamentaria'!A63</f>
        <v>6.2.0</v>
      </c>
      <c r="D96" s="444" t="str">
        <f>'Planilha Orcamentaria'!C63</f>
        <v>PISOS E MURETAS</v>
      </c>
      <c r="E96" s="444"/>
      <c r="F96" s="444"/>
      <c r="G96" s="444"/>
      <c r="H96" s="185"/>
      <c r="I96" s="281"/>
      <c r="O96" s="161"/>
      <c r="P96" s="161"/>
      <c r="Q96" s="161"/>
      <c r="R96" s="161"/>
      <c r="S96" s="161"/>
      <c r="T96" s="161"/>
      <c r="U96" s="161"/>
    </row>
    <row r="97" spans="3:21" ht="24.75" customHeight="1">
      <c r="C97" s="180" t="str">
        <f>'Planilha Orcamentaria'!A64</f>
        <v>6.2.1</v>
      </c>
      <c r="D97" s="410" t="str">
        <f>'Planilha Orcamentaria'!C64</f>
        <v>CONTRAPISO DESEMPENADO, COM ARGAMASSA 1:3, SEM JUNTA E = 5 CM</v>
      </c>
      <c r="E97" s="410"/>
      <c r="F97" s="410"/>
      <c r="G97" s="410"/>
      <c r="H97" s="209" t="str">
        <f>'Planilha Orcamentaria'!D64</f>
        <v>m2</v>
      </c>
      <c r="I97" s="165">
        <f>E101</f>
        <v>561.08999999999992</v>
      </c>
      <c r="O97" s="161"/>
      <c r="P97" s="161"/>
      <c r="Q97" s="161"/>
      <c r="R97" s="161"/>
      <c r="S97" s="161"/>
      <c r="T97" s="161"/>
      <c r="U97" s="161"/>
    </row>
    <row r="98" spans="3:21" ht="24.75" customHeight="1">
      <c r="C98" s="170"/>
      <c r="D98" s="171"/>
      <c r="E98" s="171"/>
      <c r="F98" s="171"/>
      <c r="G98" s="171"/>
      <c r="H98" s="171"/>
      <c r="I98" s="186"/>
      <c r="O98" s="161"/>
      <c r="P98" s="161"/>
      <c r="Q98" s="161"/>
      <c r="R98" s="161"/>
      <c r="S98" s="161"/>
      <c r="T98" s="161"/>
      <c r="U98" s="161"/>
    </row>
    <row r="99" spans="3:21" ht="24.75" customHeight="1">
      <c r="C99" s="170"/>
      <c r="D99" s="171" t="s">
        <v>541</v>
      </c>
      <c r="E99" s="172">
        <v>31.7</v>
      </c>
      <c r="F99" s="171" t="s">
        <v>73</v>
      </c>
      <c r="G99" s="171"/>
      <c r="H99" s="171"/>
      <c r="I99" s="183"/>
      <c r="O99" s="161"/>
      <c r="P99" s="161"/>
      <c r="Q99" s="161"/>
      <c r="R99" s="161"/>
      <c r="S99" s="161"/>
      <c r="T99" s="161"/>
      <c r="U99" s="161"/>
    </row>
    <row r="100" spans="3:21" ht="24.75" customHeight="1">
      <c r="C100" s="170"/>
      <c r="D100" s="171" t="s">
        <v>522</v>
      </c>
      <c r="E100" s="172">
        <v>17.7</v>
      </c>
      <c r="F100" s="171" t="s">
        <v>73</v>
      </c>
      <c r="G100" s="171"/>
      <c r="H100" s="171"/>
      <c r="I100" s="183"/>
      <c r="O100" s="161"/>
      <c r="P100" s="161"/>
      <c r="Q100" s="161"/>
      <c r="R100" s="161"/>
      <c r="S100" s="161"/>
      <c r="T100" s="161"/>
      <c r="U100" s="161"/>
    </row>
    <row r="101" spans="3:21" ht="24.75" customHeight="1">
      <c r="C101" s="170"/>
      <c r="D101" s="184" t="s">
        <v>542</v>
      </c>
      <c r="E101" s="191">
        <f>E99*E100</f>
        <v>561.08999999999992</v>
      </c>
      <c r="F101" s="171" t="s">
        <v>72</v>
      </c>
      <c r="G101" s="171"/>
      <c r="H101" s="171"/>
      <c r="I101" s="183"/>
      <c r="O101" s="161"/>
      <c r="P101" s="161"/>
      <c r="Q101" s="161"/>
      <c r="R101" s="161"/>
      <c r="S101" s="161"/>
      <c r="T101" s="161"/>
      <c r="U101" s="161"/>
    </row>
    <row r="102" spans="3:21" ht="36.75" customHeight="1">
      <c r="C102" s="209" t="str">
        <f>'Planilha Orcamentaria'!B65</f>
        <v>PIS-CON-030</v>
      </c>
      <c r="D102" s="410" t="str">
        <f>'Planilha Orcamentaria'!C65</f>
        <v>PISO EM CONCRETO ARMADO E = 15 CM, FCK = 30 MPA, AÇO CA-50A D =6,3 MM - MALHA 10 X 10 CM</v>
      </c>
      <c r="E102" s="410"/>
      <c r="F102" s="410"/>
      <c r="G102" s="410"/>
      <c r="H102" s="209" t="str">
        <f>'Planilha Orcamentaria'!D69</f>
        <v>m2</v>
      </c>
      <c r="I102" s="165">
        <f>E101</f>
        <v>561.08999999999992</v>
      </c>
      <c r="O102" s="161"/>
      <c r="P102" s="161"/>
      <c r="Q102" s="161"/>
      <c r="R102" s="161"/>
      <c r="S102" s="161"/>
      <c r="T102" s="161"/>
      <c r="U102" s="161"/>
    </row>
    <row r="103" spans="3:21" ht="16.5">
      <c r="C103" s="180" t="str">
        <f>'Planilha Orcamentaria'!A66</f>
        <v>6.2.3</v>
      </c>
      <c r="D103" s="410" t="str">
        <f>'Planilha Orcamentaria'!C66</f>
        <v>ALVENARIA DE BLOCO DE CONCRETO E = 15 CM A REVESTIR, VEDAÇÃO M2 40,58</v>
      </c>
      <c r="E103" s="410"/>
      <c r="F103" s="410"/>
      <c r="G103" s="410"/>
      <c r="H103" s="209" t="s">
        <v>157</v>
      </c>
      <c r="I103" s="165">
        <f>I107</f>
        <v>64.350000000000009</v>
      </c>
      <c r="O103" s="161"/>
      <c r="P103" s="161"/>
      <c r="Q103" s="161"/>
      <c r="R103" s="161"/>
      <c r="S103" s="161"/>
      <c r="T103" s="161"/>
      <c r="U103" s="161"/>
    </row>
    <row r="104" spans="3:21" ht="24.75" customHeight="1">
      <c r="C104" s="306"/>
      <c r="D104" s="171"/>
      <c r="E104" s="171"/>
      <c r="F104" s="171"/>
      <c r="G104" s="171"/>
      <c r="H104" s="171"/>
      <c r="I104" s="309"/>
      <c r="O104" s="161"/>
      <c r="P104" s="161"/>
      <c r="Q104" s="161"/>
      <c r="R104" s="161"/>
      <c r="S104" s="161"/>
      <c r="T104" s="161"/>
      <c r="U104" s="161"/>
    </row>
    <row r="105" spans="3:21" ht="24.75" customHeight="1">
      <c r="C105" s="306"/>
      <c r="D105" s="171" t="s">
        <v>541</v>
      </c>
      <c r="E105" s="172">
        <v>63</v>
      </c>
      <c r="F105" s="171"/>
      <c r="G105" s="308"/>
      <c r="H105" s="171"/>
      <c r="I105" s="310"/>
      <c r="O105" s="161"/>
      <c r="P105" s="161"/>
      <c r="Q105" s="161"/>
      <c r="R105" s="161"/>
      <c r="S105" s="161"/>
      <c r="T105" s="161"/>
      <c r="U105" s="161"/>
    </row>
    <row r="106" spans="3:21" ht="24.75" customHeight="1">
      <c r="C106" s="306"/>
      <c r="D106" s="171" t="s">
        <v>522</v>
      </c>
      <c r="E106" s="172">
        <f>18+18</f>
        <v>36</v>
      </c>
      <c r="F106" s="171"/>
      <c r="G106" s="308"/>
      <c r="H106" s="171"/>
      <c r="I106" s="310"/>
      <c r="L106" s="141">
        <f>32*2</f>
        <v>64</v>
      </c>
      <c r="O106" s="161"/>
      <c r="P106" s="161"/>
      <c r="Q106" s="161"/>
      <c r="R106" s="161"/>
      <c r="S106" s="161"/>
      <c r="T106" s="161"/>
      <c r="U106" s="161"/>
    </row>
    <row r="107" spans="3:21" ht="24.75" customHeight="1">
      <c r="C107" s="306"/>
      <c r="D107" s="308" t="s">
        <v>715</v>
      </c>
      <c r="E107" s="191">
        <f>E105+E106</f>
        <v>99</v>
      </c>
      <c r="F107" s="171" t="s">
        <v>73</v>
      </c>
      <c r="G107" s="308"/>
      <c r="H107" s="171" t="s">
        <v>756</v>
      </c>
      <c r="I107" s="345">
        <f>E107*0.65</f>
        <v>64.350000000000009</v>
      </c>
      <c r="O107" s="161"/>
      <c r="P107" s="161"/>
      <c r="Q107" s="161"/>
      <c r="R107" s="161"/>
      <c r="S107" s="161"/>
      <c r="T107" s="161"/>
      <c r="U107" s="161"/>
    </row>
    <row r="108" spans="3:21" ht="30" customHeight="1">
      <c r="C108" s="180" t="str">
        <f>'Planilha Orcamentaria'!A67</f>
        <v>6.2.4</v>
      </c>
      <c r="D108" s="410" t="str">
        <f>'Planilha Orcamentaria'!C67</f>
        <v>PINTURA ACRÍLICA DE PISO DE QUADRAS ESPORTIVA</v>
      </c>
      <c r="E108" s="410"/>
      <c r="F108" s="410"/>
      <c r="G108" s="410"/>
      <c r="H108" s="209" t="str">
        <f>'Planilha Orcamentaria'!D67</f>
        <v>m2</v>
      </c>
      <c r="I108" s="165">
        <f>E112</f>
        <v>561.08999999999992</v>
      </c>
      <c r="O108" s="161"/>
      <c r="P108" s="161"/>
      <c r="Q108" s="161"/>
      <c r="R108" s="161"/>
      <c r="S108" s="161"/>
      <c r="T108" s="161"/>
      <c r="U108" s="161"/>
    </row>
    <row r="109" spans="3:21" ht="12" customHeight="1">
      <c r="C109" s="170"/>
      <c r="D109" s="171"/>
      <c r="E109" s="171"/>
      <c r="F109" s="171"/>
      <c r="G109" s="171"/>
      <c r="H109" s="171"/>
      <c r="I109" s="186"/>
      <c r="O109" s="161"/>
      <c r="P109" s="161"/>
      <c r="Q109" s="161"/>
      <c r="R109" s="161"/>
      <c r="S109" s="161"/>
      <c r="T109" s="161"/>
      <c r="U109" s="161"/>
    </row>
    <row r="110" spans="3:21" ht="21.75" customHeight="1">
      <c r="C110" s="170"/>
      <c r="D110" s="171" t="s">
        <v>541</v>
      </c>
      <c r="E110" s="172">
        <v>31.7</v>
      </c>
      <c r="F110" s="171" t="s">
        <v>73</v>
      </c>
      <c r="G110" s="171"/>
      <c r="H110" s="171"/>
      <c r="I110" s="183"/>
      <c r="O110" s="161"/>
      <c r="P110" s="161"/>
      <c r="Q110" s="161"/>
      <c r="R110" s="161"/>
      <c r="S110" s="161"/>
      <c r="T110" s="161"/>
      <c r="U110" s="161"/>
    </row>
    <row r="111" spans="3:21" ht="21.75" customHeight="1">
      <c r="C111" s="170"/>
      <c r="D111" s="171" t="s">
        <v>522</v>
      </c>
      <c r="E111" s="172">
        <v>17.7</v>
      </c>
      <c r="F111" s="171" t="s">
        <v>73</v>
      </c>
      <c r="G111" s="171"/>
      <c r="H111" s="171"/>
      <c r="I111" s="183"/>
      <c r="O111" s="161"/>
      <c r="P111" s="161"/>
      <c r="Q111" s="161"/>
      <c r="R111" s="161"/>
      <c r="S111" s="161"/>
      <c r="T111" s="161"/>
      <c r="U111" s="161"/>
    </row>
    <row r="112" spans="3:21" ht="21.75" customHeight="1">
      <c r="C112" s="170"/>
      <c r="D112" s="184" t="s">
        <v>542</v>
      </c>
      <c r="E112" s="191">
        <f>E110*E111</f>
        <v>561.08999999999992</v>
      </c>
      <c r="F112" s="171" t="s">
        <v>72</v>
      </c>
      <c r="G112" s="171"/>
      <c r="H112" s="171"/>
      <c r="I112" s="183"/>
      <c r="O112" s="161"/>
      <c r="P112" s="161"/>
      <c r="Q112" s="161"/>
      <c r="R112" s="161"/>
      <c r="S112" s="161"/>
      <c r="T112" s="161"/>
      <c r="U112" s="161"/>
    </row>
    <row r="113" spans="3:21" ht="10.5" customHeight="1">
      <c r="C113" s="170"/>
      <c r="D113" s="171"/>
      <c r="E113" s="172"/>
      <c r="F113" s="171"/>
      <c r="G113" s="171"/>
      <c r="H113" s="171"/>
      <c r="I113" s="183"/>
      <c r="O113" s="161"/>
      <c r="P113" s="161"/>
      <c r="Q113" s="161"/>
      <c r="R113" s="161"/>
      <c r="S113" s="161"/>
      <c r="T113" s="161"/>
      <c r="U113" s="161"/>
    </row>
    <row r="114" spans="3:21" ht="27" customHeight="1">
      <c r="C114" s="180" t="str">
        <f>'Planilha Orcamentaria'!A68</f>
        <v>6.2.5</v>
      </c>
      <c r="D114" s="410" t="str">
        <f>'Planilha Orcamentaria'!C68</f>
        <v xml:space="preserve">PINTURA ACRÍLICA CONCENTRADA DE PISO DE QUADRAS ESPORTIVA </v>
      </c>
      <c r="E114" s="410"/>
      <c r="F114" s="410"/>
      <c r="G114" s="410"/>
      <c r="H114" s="180" t="str">
        <f>'Planilha Orcamentaria'!D68</f>
        <v>m2</v>
      </c>
      <c r="I114" s="165">
        <f>E117+H117+E119</f>
        <v>331.7</v>
      </c>
      <c r="O114" s="161"/>
      <c r="P114" s="161"/>
      <c r="Q114" s="161"/>
      <c r="R114" s="161"/>
      <c r="S114" s="161"/>
      <c r="T114" s="161"/>
      <c r="U114" s="161"/>
    </row>
    <row r="115" spans="3:21" ht="12" customHeight="1">
      <c r="C115" s="170"/>
      <c r="D115" s="171"/>
      <c r="E115" s="171"/>
      <c r="F115" s="171"/>
      <c r="G115" s="171"/>
      <c r="H115" s="171"/>
      <c r="I115" s="186"/>
      <c r="O115" s="161"/>
      <c r="P115" s="161"/>
      <c r="Q115" s="161"/>
      <c r="R115" s="161"/>
      <c r="S115" s="161"/>
      <c r="T115" s="161"/>
      <c r="U115" s="161"/>
    </row>
    <row r="116" spans="3:21" ht="18" customHeight="1">
      <c r="C116" s="170"/>
      <c r="D116" s="413" t="s">
        <v>543</v>
      </c>
      <c r="E116" s="413"/>
      <c r="F116" s="413"/>
      <c r="G116" s="413" t="s">
        <v>544</v>
      </c>
      <c r="H116" s="413"/>
      <c r="I116" s="451"/>
      <c r="O116" s="161"/>
      <c r="P116" s="161"/>
      <c r="Q116" s="161"/>
      <c r="R116" s="161"/>
      <c r="S116" s="161"/>
      <c r="T116" s="161"/>
      <c r="U116" s="161"/>
    </row>
    <row r="117" spans="3:21" ht="22.5" customHeight="1">
      <c r="C117" s="170"/>
      <c r="D117" s="184" t="s">
        <v>545</v>
      </c>
      <c r="E117" s="172">
        <v>134.69999999999999</v>
      </c>
      <c r="F117" s="171" t="s">
        <v>73</v>
      </c>
      <c r="G117" s="184" t="s">
        <v>545</v>
      </c>
      <c r="H117" s="172">
        <v>111</v>
      </c>
      <c r="I117" s="190" t="s">
        <v>73</v>
      </c>
      <c r="O117" s="161"/>
      <c r="P117" s="161"/>
      <c r="Q117" s="161"/>
      <c r="R117" s="161"/>
      <c r="S117" s="161"/>
      <c r="T117" s="161"/>
      <c r="U117" s="161"/>
    </row>
    <row r="118" spans="3:21" ht="24.75" customHeight="1">
      <c r="C118" s="170"/>
      <c r="D118" s="413" t="s">
        <v>546</v>
      </c>
      <c r="E118" s="413"/>
      <c r="F118" s="413"/>
      <c r="G118" s="413"/>
      <c r="H118" s="413"/>
      <c r="I118" s="451"/>
      <c r="O118" s="161"/>
      <c r="P118" s="161"/>
      <c r="Q118" s="161"/>
      <c r="R118" s="161"/>
      <c r="S118" s="161"/>
      <c r="T118" s="161"/>
      <c r="U118" s="161"/>
    </row>
    <row r="119" spans="3:21" ht="18" customHeight="1">
      <c r="C119" s="170"/>
      <c r="D119" s="184" t="s">
        <v>545</v>
      </c>
      <c r="E119" s="172">
        <v>86</v>
      </c>
      <c r="F119" s="171" t="s">
        <v>73</v>
      </c>
      <c r="G119" s="184"/>
      <c r="H119" s="172"/>
      <c r="I119" s="190"/>
      <c r="O119" s="161"/>
      <c r="P119" s="161"/>
      <c r="Q119" s="161"/>
      <c r="R119" s="161"/>
      <c r="S119" s="161"/>
      <c r="T119" s="161"/>
      <c r="U119" s="161"/>
    </row>
    <row r="120" spans="3:21" ht="10.5" customHeight="1">
      <c r="C120" s="170"/>
      <c r="D120" s="171"/>
      <c r="E120" s="172"/>
      <c r="F120" s="171"/>
      <c r="G120" s="171"/>
      <c r="H120" s="171"/>
      <c r="I120" s="183"/>
      <c r="O120" s="161"/>
      <c r="P120" s="161"/>
      <c r="Q120" s="161"/>
      <c r="R120" s="161"/>
      <c r="S120" s="161"/>
      <c r="T120" s="161"/>
      <c r="U120" s="161"/>
    </row>
    <row r="121" spans="3:21" ht="45" customHeight="1">
      <c r="C121" s="180" t="str">
        <f>'Planilha Orcamentaria'!A69</f>
        <v>6.2.6</v>
      </c>
      <c r="D121" s="410" t="str">
        <f>'Planilha Orcamentaria'!C69</f>
        <v xml:space="preserve">EMASSAMENTO DE PAREDES COM 2 DEMÃO DE MASSA ACRÍLICA </v>
      </c>
      <c r="E121" s="410"/>
      <c r="F121" s="410"/>
      <c r="G121" s="410"/>
      <c r="H121" s="180" t="str">
        <f>'Planilha Orcamentaria'!D69</f>
        <v>m2</v>
      </c>
      <c r="I121" s="165">
        <f>E129+H128+E137+H136+E144</f>
        <v>130.69</v>
      </c>
      <c r="O121" s="161"/>
      <c r="P121" s="161"/>
      <c r="Q121" s="161"/>
      <c r="R121" s="161"/>
      <c r="S121" s="161"/>
      <c r="T121" s="161"/>
      <c r="U121" s="161"/>
    </row>
    <row r="122" spans="3:21" ht="9" customHeight="1">
      <c r="C122" s="166"/>
      <c r="D122" s="167"/>
      <c r="E122" s="167"/>
      <c r="F122" s="167"/>
      <c r="G122" s="167"/>
      <c r="H122" s="167"/>
      <c r="I122" s="186"/>
      <c r="O122" s="161"/>
      <c r="P122" s="161"/>
      <c r="Q122" s="161"/>
      <c r="R122" s="161"/>
      <c r="S122" s="161"/>
      <c r="T122" s="161"/>
      <c r="U122" s="161"/>
    </row>
    <row r="123" spans="3:21" ht="20.25" customHeight="1">
      <c r="C123" s="170"/>
      <c r="D123" s="452" t="s">
        <v>547</v>
      </c>
      <c r="E123" s="452"/>
      <c r="F123" s="171"/>
      <c r="G123" s="171"/>
      <c r="H123" s="171"/>
      <c r="I123" s="183"/>
      <c r="O123" s="161"/>
      <c r="P123" s="161"/>
      <c r="Q123" s="161"/>
      <c r="R123" s="161"/>
      <c r="S123" s="161"/>
      <c r="T123" s="161"/>
      <c r="U123" s="161"/>
    </row>
    <row r="124" spans="3:21" ht="21.75" customHeight="1">
      <c r="C124" s="170"/>
      <c r="D124" s="187" t="s">
        <v>548</v>
      </c>
      <c r="E124" s="188"/>
      <c r="F124" s="187"/>
      <c r="G124" s="453" t="s">
        <v>549</v>
      </c>
      <c r="H124" s="453"/>
      <c r="I124" s="190"/>
      <c r="O124" s="161"/>
      <c r="P124" s="161"/>
      <c r="Q124" s="161"/>
      <c r="R124" s="161"/>
      <c r="S124" s="161"/>
      <c r="T124" s="161"/>
      <c r="U124" s="161"/>
    </row>
    <row r="125" spans="3:21" ht="18" customHeight="1">
      <c r="C125" s="454" t="s">
        <v>524</v>
      </c>
      <c r="D125" s="455"/>
      <c r="E125" s="172">
        <v>32</v>
      </c>
      <c r="F125" s="171" t="s">
        <v>73</v>
      </c>
      <c r="G125" s="197" t="s">
        <v>524</v>
      </c>
      <c r="H125" s="172">
        <v>18</v>
      </c>
      <c r="I125" s="190" t="s">
        <v>73</v>
      </c>
      <c r="O125" s="161"/>
      <c r="P125" s="161"/>
      <c r="Q125" s="161"/>
      <c r="R125" s="161"/>
      <c r="S125" s="161"/>
      <c r="T125" s="161"/>
      <c r="U125" s="161"/>
    </row>
    <row r="126" spans="3:21" ht="20.25" customHeight="1">
      <c r="C126" s="454" t="s">
        <v>550</v>
      </c>
      <c r="D126" s="455"/>
      <c r="E126" s="172">
        <f>E125-1</f>
        <v>31</v>
      </c>
      <c r="F126" s="171" t="s">
        <v>73</v>
      </c>
      <c r="G126" s="197" t="s">
        <v>525</v>
      </c>
      <c r="H126" s="172">
        <v>0.63</v>
      </c>
      <c r="I126" s="190" t="s">
        <v>73</v>
      </c>
      <c r="O126" s="161"/>
      <c r="P126" s="161"/>
      <c r="Q126" s="161"/>
      <c r="R126" s="161"/>
      <c r="S126" s="161"/>
      <c r="T126" s="161"/>
      <c r="U126" s="161"/>
    </row>
    <row r="127" spans="3:21" ht="20.25" customHeight="1">
      <c r="C127" s="198"/>
      <c r="D127" s="197" t="s">
        <v>525</v>
      </c>
      <c r="E127" s="172">
        <v>0.63</v>
      </c>
      <c r="F127" s="171" t="s">
        <v>73</v>
      </c>
      <c r="G127" s="197" t="s">
        <v>526</v>
      </c>
      <c r="H127" s="172">
        <v>2</v>
      </c>
      <c r="I127" s="190"/>
      <c r="O127" s="161"/>
      <c r="P127" s="161"/>
      <c r="Q127" s="161"/>
      <c r="R127" s="161"/>
      <c r="S127" s="161"/>
      <c r="T127" s="161"/>
      <c r="U127" s="161"/>
    </row>
    <row r="128" spans="3:21" ht="20.25" customHeight="1">
      <c r="C128" s="198"/>
      <c r="D128" s="197" t="s">
        <v>526</v>
      </c>
      <c r="E128" s="172">
        <v>2</v>
      </c>
      <c r="F128" s="171"/>
      <c r="G128" s="197"/>
      <c r="H128" s="191">
        <f>(H125*H126)*H127</f>
        <v>22.68</v>
      </c>
      <c r="I128" s="190" t="s">
        <v>72</v>
      </c>
      <c r="O128" s="161"/>
      <c r="P128" s="161"/>
      <c r="Q128" s="161"/>
      <c r="R128" s="161"/>
      <c r="S128" s="161"/>
      <c r="T128" s="161"/>
      <c r="U128" s="161"/>
    </row>
    <row r="129" spans="3:21" ht="20.25" customHeight="1">
      <c r="C129" s="198"/>
      <c r="D129" s="197"/>
      <c r="E129" s="191">
        <f>(E126*E127)*E128</f>
        <v>39.06</v>
      </c>
      <c r="F129" s="171" t="s">
        <v>72</v>
      </c>
      <c r="G129" s="197"/>
      <c r="H129" s="172"/>
      <c r="I129" s="190"/>
      <c r="O129" s="161"/>
      <c r="P129" s="161"/>
      <c r="Q129" s="161"/>
      <c r="R129" s="161"/>
      <c r="S129" s="161"/>
      <c r="T129" s="161"/>
      <c r="U129" s="161"/>
    </row>
    <row r="130" spans="3:21" ht="8.25" customHeight="1">
      <c r="C130" s="170"/>
      <c r="D130" s="171"/>
      <c r="E130" s="171"/>
      <c r="F130" s="171"/>
      <c r="G130" s="171"/>
      <c r="H130" s="171"/>
      <c r="I130" s="183"/>
      <c r="O130" s="161"/>
      <c r="P130" s="161"/>
      <c r="Q130" s="161"/>
      <c r="R130" s="161"/>
      <c r="S130" s="161"/>
      <c r="T130" s="161"/>
      <c r="U130" s="161"/>
    </row>
    <row r="131" spans="3:21" ht="20.25" customHeight="1">
      <c r="C131" s="170"/>
      <c r="D131" s="452" t="s">
        <v>551</v>
      </c>
      <c r="E131" s="452"/>
      <c r="F131" s="171"/>
      <c r="G131" s="171"/>
      <c r="H131" s="171"/>
      <c r="I131" s="183"/>
      <c r="O131" s="161"/>
      <c r="P131" s="161"/>
      <c r="Q131" s="161"/>
      <c r="R131" s="161"/>
      <c r="S131" s="161"/>
      <c r="T131" s="161"/>
      <c r="U131" s="161"/>
    </row>
    <row r="132" spans="3:21" ht="21.75" customHeight="1">
      <c r="C132" s="170"/>
      <c r="D132" s="187" t="s">
        <v>552</v>
      </c>
      <c r="E132" s="188"/>
      <c r="F132" s="187"/>
      <c r="G132" s="453" t="s">
        <v>553</v>
      </c>
      <c r="H132" s="453"/>
      <c r="I132" s="190"/>
      <c r="O132" s="161"/>
      <c r="P132" s="161"/>
      <c r="Q132" s="161"/>
      <c r="R132" s="161"/>
      <c r="S132" s="161"/>
      <c r="T132" s="161"/>
      <c r="U132" s="161"/>
    </row>
    <row r="133" spans="3:21" ht="18" customHeight="1">
      <c r="C133" s="454" t="s">
        <v>524</v>
      </c>
      <c r="D133" s="455"/>
      <c r="E133" s="172">
        <v>31.7</v>
      </c>
      <c r="F133" s="171" t="s">
        <v>73</v>
      </c>
      <c r="G133" s="197" t="s">
        <v>524</v>
      </c>
      <c r="H133" s="172">
        <v>17.7</v>
      </c>
      <c r="I133" s="190" t="s">
        <v>73</v>
      </c>
      <c r="O133" s="161"/>
      <c r="P133" s="161"/>
      <c r="Q133" s="161"/>
      <c r="R133" s="161"/>
      <c r="S133" s="161"/>
      <c r="T133" s="161"/>
      <c r="U133" s="161"/>
    </row>
    <row r="134" spans="3:21" ht="20.25" customHeight="1">
      <c r="C134" s="454" t="s">
        <v>550</v>
      </c>
      <c r="D134" s="455"/>
      <c r="E134" s="172">
        <f>E133-1</f>
        <v>30.7</v>
      </c>
      <c r="F134" s="171" t="s">
        <v>73</v>
      </c>
      <c r="G134" s="197" t="s">
        <v>525</v>
      </c>
      <c r="H134" s="172">
        <v>0.55000000000000004</v>
      </c>
      <c r="I134" s="190" t="s">
        <v>73</v>
      </c>
      <c r="O134" s="161"/>
      <c r="P134" s="161"/>
      <c r="Q134" s="161"/>
      <c r="R134" s="161"/>
      <c r="S134" s="161"/>
      <c r="T134" s="161"/>
      <c r="U134" s="161"/>
    </row>
    <row r="135" spans="3:21" ht="20.25" customHeight="1">
      <c r="C135" s="198"/>
      <c r="D135" s="197" t="s">
        <v>525</v>
      </c>
      <c r="E135" s="172">
        <v>0.55000000000000004</v>
      </c>
      <c r="F135" s="171" t="s">
        <v>73</v>
      </c>
      <c r="G135" s="197" t="s">
        <v>526</v>
      </c>
      <c r="H135" s="172">
        <v>2</v>
      </c>
      <c r="I135" s="190"/>
      <c r="O135" s="161"/>
      <c r="P135" s="161"/>
      <c r="Q135" s="161"/>
      <c r="R135" s="161"/>
      <c r="S135" s="161"/>
      <c r="T135" s="161"/>
      <c r="U135" s="161"/>
    </row>
    <row r="136" spans="3:21" ht="20.25" customHeight="1">
      <c r="C136" s="198"/>
      <c r="D136" s="197" t="s">
        <v>526</v>
      </c>
      <c r="E136" s="172">
        <v>2</v>
      </c>
      <c r="G136" s="173"/>
      <c r="H136" s="191">
        <f>(H133*H134)*H135</f>
        <v>19.470000000000002</v>
      </c>
      <c r="I136" s="190" t="s">
        <v>72</v>
      </c>
      <c r="O136" s="161"/>
      <c r="P136" s="161"/>
      <c r="Q136" s="161"/>
      <c r="R136" s="161"/>
      <c r="S136" s="161"/>
      <c r="T136" s="161"/>
      <c r="U136" s="161"/>
    </row>
    <row r="137" spans="3:21" ht="15.75" customHeight="1">
      <c r="C137" s="170"/>
      <c r="D137" s="171"/>
      <c r="E137" s="191">
        <f>(E133*E135)*E136</f>
        <v>34.870000000000005</v>
      </c>
      <c r="F137" s="171" t="s">
        <v>72</v>
      </c>
      <c r="G137" s="171"/>
      <c r="H137" s="171"/>
      <c r="I137" s="183"/>
      <c r="O137" s="161"/>
      <c r="P137" s="161"/>
      <c r="Q137" s="161"/>
      <c r="R137" s="161"/>
      <c r="S137" s="161"/>
      <c r="T137" s="161"/>
      <c r="U137" s="161"/>
    </row>
    <row r="138" spans="3:21" ht="10.5" customHeight="1">
      <c r="C138" s="170"/>
      <c r="D138" s="171"/>
      <c r="E138" s="172"/>
      <c r="F138" s="171"/>
      <c r="G138" s="171"/>
      <c r="H138" s="171"/>
      <c r="I138" s="183"/>
      <c r="O138" s="161"/>
      <c r="P138" s="161"/>
      <c r="Q138" s="161"/>
      <c r="R138" s="161"/>
      <c r="S138" s="161"/>
      <c r="T138" s="161"/>
      <c r="U138" s="161"/>
    </row>
    <row r="139" spans="3:21" ht="21.75" customHeight="1">
      <c r="C139" s="170"/>
      <c r="D139" s="199" t="s">
        <v>554</v>
      </c>
      <c r="E139" s="188"/>
      <c r="F139" s="187"/>
      <c r="G139" s="189"/>
      <c r="H139" s="172"/>
      <c r="I139" s="190"/>
      <c r="O139" s="161"/>
      <c r="P139" s="161"/>
      <c r="Q139" s="161"/>
      <c r="R139" s="161"/>
      <c r="S139" s="161"/>
      <c r="T139" s="161"/>
      <c r="U139" s="161"/>
    </row>
    <row r="140" spans="3:21" ht="18" customHeight="1">
      <c r="C140" s="419" t="s">
        <v>555</v>
      </c>
      <c r="D140" s="420"/>
      <c r="E140" s="172">
        <f>(E125*2)+(H133*2)</f>
        <v>99.4</v>
      </c>
      <c r="F140" s="171" t="s">
        <v>73</v>
      </c>
      <c r="G140" s="171"/>
      <c r="H140" s="172"/>
      <c r="I140" s="190"/>
      <c r="O140" s="161"/>
      <c r="P140" s="161"/>
      <c r="Q140" s="161"/>
      <c r="R140" s="161"/>
      <c r="S140" s="161"/>
      <c r="T140" s="161"/>
      <c r="U140" s="161"/>
    </row>
    <row r="141" spans="3:21" ht="18" customHeight="1">
      <c r="C141" s="454" t="s">
        <v>556</v>
      </c>
      <c r="D141" s="455"/>
      <c r="E141" s="172">
        <f>E140-2</f>
        <v>97.4</v>
      </c>
      <c r="F141" s="171" t="s">
        <v>73</v>
      </c>
      <c r="G141" s="171"/>
      <c r="H141" s="172"/>
      <c r="I141" s="190"/>
      <c r="O141" s="161"/>
      <c r="P141" s="161"/>
      <c r="Q141" s="161"/>
      <c r="R141" s="161"/>
      <c r="S141" s="161"/>
      <c r="T141" s="161"/>
      <c r="U141" s="161"/>
    </row>
    <row r="142" spans="3:21" ht="20.25" customHeight="1">
      <c r="C142" s="170"/>
      <c r="D142" s="184" t="s">
        <v>522</v>
      </c>
      <c r="E142" s="172">
        <v>0.15</v>
      </c>
      <c r="F142" s="171" t="s">
        <v>73</v>
      </c>
      <c r="G142" s="184"/>
      <c r="H142" s="172"/>
      <c r="I142" s="190"/>
      <c r="O142" s="161"/>
      <c r="P142" s="161"/>
      <c r="Q142" s="161"/>
      <c r="R142" s="161"/>
      <c r="S142" s="161"/>
      <c r="T142" s="161"/>
      <c r="U142" s="161"/>
    </row>
    <row r="143" spans="3:21" ht="20.25" customHeight="1">
      <c r="C143" s="170"/>
      <c r="D143" s="184" t="s">
        <v>526</v>
      </c>
      <c r="E143" s="172">
        <v>1</v>
      </c>
      <c r="F143" s="171"/>
      <c r="G143" s="184"/>
      <c r="H143" s="172"/>
      <c r="I143" s="190"/>
      <c r="O143" s="161"/>
      <c r="P143" s="161"/>
      <c r="Q143" s="161"/>
      <c r="R143" s="161"/>
      <c r="S143" s="161"/>
      <c r="T143" s="161"/>
      <c r="U143" s="161"/>
    </row>
    <row r="144" spans="3:21" ht="20.25" customHeight="1">
      <c r="C144" s="170"/>
      <c r="D144" s="173"/>
      <c r="E144" s="191">
        <f>(E141*E142)*E143</f>
        <v>14.61</v>
      </c>
      <c r="F144" s="171" t="s">
        <v>72</v>
      </c>
      <c r="G144" s="173"/>
      <c r="H144" s="172"/>
      <c r="I144" s="190"/>
      <c r="O144" s="161"/>
      <c r="P144" s="161"/>
      <c r="Q144" s="161"/>
      <c r="R144" s="161"/>
      <c r="S144" s="161"/>
      <c r="T144" s="161"/>
      <c r="U144" s="161"/>
    </row>
    <row r="145" spans="3:21" ht="10.5" customHeight="1">
      <c r="C145" s="176"/>
      <c r="D145" s="177"/>
      <c r="E145" s="175"/>
      <c r="F145" s="177"/>
      <c r="G145" s="177"/>
      <c r="H145" s="177"/>
      <c r="I145" s="192"/>
      <c r="O145" s="161"/>
      <c r="P145" s="161"/>
      <c r="Q145" s="161"/>
      <c r="R145" s="161"/>
      <c r="S145" s="161"/>
      <c r="T145" s="161"/>
      <c r="U145" s="161"/>
    </row>
    <row r="146" spans="3:21" ht="30" customHeight="1" thickBot="1">
      <c r="C146" s="180" t="str">
        <f>'Planilha Orcamentaria'!A70</f>
        <v>6.2.7</v>
      </c>
      <c r="D146" s="410" t="str">
        <f>'Planilha Orcamentaria'!C70</f>
        <v>PINTURA LÁTEX PVA, EM PAREDES, 2 DEMÃOS SEM MASSA CORRIDA, EXCLUSIVE FUNDO SELADOR</v>
      </c>
      <c r="E146" s="410"/>
      <c r="F146" s="410"/>
      <c r="G146" s="410"/>
      <c r="H146" s="180" t="str">
        <f>'Planilha Orcamentaria'!D70</f>
        <v>m2</v>
      </c>
      <c r="I146" s="165">
        <f>I121</f>
        <v>130.69</v>
      </c>
      <c r="O146" s="161"/>
      <c r="P146" s="161"/>
      <c r="Q146" s="161"/>
      <c r="R146" s="161"/>
      <c r="S146" s="161"/>
      <c r="T146" s="161"/>
      <c r="U146" s="161"/>
    </row>
    <row r="147" spans="3:21" ht="24.75" customHeight="1" thickBot="1">
      <c r="C147" s="284" t="str">
        <f>'Planilha Orcamentaria'!A71</f>
        <v>6.3.0</v>
      </c>
      <c r="D147" s="444" t="str">
        <f>'Planilha Orcamentaria'!C71</f>
        <v>ALAMBRADO E COBERTURA</v>
      </c>
      <c r="E147" s="444"/>
      <c r="F147" s="444"/>
      <c r="G147" s="444"/>
      <c r="H147" s="200"/>
      <c r="I147" s="280"/>
      <c r="O147" s="161"/>
      <c r="P147" s="161"/>
      <c r="Q147" s="161"/>
      <c r="R147" s="161"/>
      <c r="S147" s="161"/>
    </row>
    <row r="148" spans="3:21" ht="66" customHeight="1">
      <c r="C148" s="163" t="str">
        <f>'Planilha Orcamentaria'!A72</f>
        <v>6.3.1</v>
      </c>
      <c r="D148" s="411" t="str">
        <f>'Planilha Orcamentaria'!C72</f>
        <v>ALAMBRADO H = 6,00 M, TELA GALVANIZADA FIO 12, # 7,5 CM, TUBO FERRO 50 MM, PAREDE CHAPA 13, FIXADO EM FUNDAÇÃO DE CONCRETO FCK = 15 MPA, COM PROF. = 50 CM, INCLUSIVE UM PORTÃO (90 X 210 CM) E PINTURA</v>
      </c>
      <c r="E148" s="411"/>
      <c r="F148" s="411"/>
      <c r="G148" s="411"/>
      <c r="H148" s="163" t="str">
        <f>'Planilha Orcamentaria'!D72</f>
        <v>m</v>
      </c>
      <c r="I148" s="164">
        <f>E155+H154</f>
        <v>100</v>
      </c>
      <c r="O148" s="161"/>
      <c r="P148" s="161"/>
      <c r="Q148" s="161"/>
      <c r="R148" s="161"/>
      <c r="S148" s="161"/>
      <c r="T148" s="161"/>
      <c r="U148" s="161"/>
    </row>
    <row r="149" spans="3:21" ht="9" customHeight="1">
      <c r="C149" s="166"/>
      <c r="D149" s="167"/>
      <c r="E149" s="167"/>
      <c r="F149" s="167"/>
      <c r="G149" s="167"/>
      <c r="H149" s="168"/>
      <c r="I149" s="169"/>
      <c r="O149" s="161"/>
      <c r="P149" s="161"/>
      <c r="Q149" s="161"/>
      <c r="R149" s="161"/>
      <c r="S149" s="161"/>
      <c r="T149" s="161"/>
      <c r="U149" s="161"/>
    </row>
    <row r="150" spans="3:21" ht="16.5" customHeight="1">
      <c r="C150" s="170"/>
      <c r="D150" s="201" t="s">
        <v>557</v>
      </c>
      <c r="E150" s="171"/>
      <c r="F150" s="171"/>
      <c r="G150" s="201" t="s">
        <v>557</v>
      </c>
      <c r="H150" s="173"/>
      <c r="I150" s="174"/>
      <c r="O150" s="161"/>
      <c r="P150" s="161"/>
      <c r="Q150" s="161"/>
      <c r="R150" s="161"/>
      <c r="S150" s="161"/>
      <c r="T150" s="161"/>
      <c r="U150" s="161"/>
    </row>
    <row r="151" spans="3:21" ht="21.75" customHeight="1">
      <c r="C151" s="170"/>
      <c r="D151" s="187" t="s">
        <v>558</v>
      </c>
      <c r="E151" s="188"/>
      <c r="F151" s="187"/>
      <c r="G151" s="189" t="s">
        <v>559</v>
      </c>
      <c r="H151" s="172"/>
      <c r="I151" s="190"/>
      <c r="O151" s="161"/>
      <c r="P151" s="161"/>
      <c r="Q151" s="161"/>
      <c r="R151" s="161"/>
      <c r="S151" s="161"/>
      <c r="T151" s="161"/>
      <c r="U151" s="161"/>
    </row>
    <row r="152" spans="3:21" ht="21.75" customHeight="1">
      <c r="C152" s="170"/>
      <c r="D152" s="197" t="s">
        <v>560</v>
      </c>
      <c r="E152" s="172">
        <v>32</v>
      </c>
      <c r="F152" s="171" t="s">
        <v>73</v>
      </c>
      <c r="G152" s="197" t="s">
        <v>560</v>
      </c>
      <c r="H152" s="172">
        <v>18</v>
      </c>
      <c r="I152" s="190" t="s">
        <v>73</v>
      </c>
      <c r="O152" s="161"/>
      <c r="P152" s="161"/>
      <c r="Q152" s="161"/>
      <c r="R152" s="161"/>
      <c r="S152" s="161"/>
      <c r="T152" s="161"/>
      <c r="U152" s="161"/>
    </row>
    <row r="153" spans="3:21" ht="20.25" customHeight="1">
      <c r="C153" s="170"/>
      <c r="D153" s="197"/>
      <c r="E153" s="172"/>
      <c r="F153" s="171"/>
      <c r="G153" s="197" t="s">
        <v>561</v>
      </c>
      <c r="H153" s="172">
        <v>2</v>
      </c>
      <c r="I153" s="190" t="s">
        <v>71</v>
      </c>
      <c r="O153" s="161"/>
      <c r="P153" s="161"/>
      <c r="Q153" s="161"/>
      <c r="R153" s="161"/>
      <c r="S153" s="161"/>
      <c r="T153" s="161"/>
      <c r="U153" s="161"/>
    </row>
    <row r="154" spans="3:21" ht="24.75" customHeight="1">
      <c r="C154" s="170"/>
      <c r="D154" s="197" t="s">
        <v>561</v>
      </c>
      <c r="E154" s="172">
        <v>2</v>
      </c>
      <c r="F154" s="171" t="s">
        <v>71</v>
      </c>
      <c r="G154" s="171"/>
      <c r="H154" s="191">
        <f>H152*H153</f>
        <v>36</v>
      </c>
      <c r="I154" s="190" t="s">
        <v>73</v>
      </c>
      <c r="O154" s="161"/>
      <c r="P154" s="161"/>
      <c r="Q154" s="161"/>
      <c r="R154" s="161"/>
      <c r="S154" s="161"/>
      <c r="T154" s="161"/>
      <c r="U154" s="161"/>
    </row>
    <row r="155" spans="3:21" ht="20.25" customHeight="1">
      <c r="C155" s="170"/>
      <c r="D155" s="171"/>
      <c r="E155" s="191">
        <f>E152*E154</f>
        <v>64</v>
      </c>
      <c r="F155" s="171" t="s">
        <v>73</v>
      </c>
      <c r="G155" s="171"/>
      <c r="H155" s="172"/>
      <c r="I155" s="190"/>
      <c r="O155" s="161"/>
      <c r="P155" s="161"/>
      <c r="Q155" s="161"/>
      <c r="R155" s="161"/>
      <c r="S155" s="161"/>
      <c r="T155" s="161"/>
      <c r="U155" s="161"/>
    </row>
    <row r="156" spans="3:21" ht="21" customHeight="1">
      <c r="C156" s="170"/>
      <c r="D156" s="171"/>
      <c r="E156" s="172"/>
      <c r="F156" s="171"/>
      <c r="G156" s="171"/>
      <c r="H156" s="172"/>
      <c r="I156" s="190"/>
      <c r="O156" s="161"/>
      <c r="P156" s="161"/>
      <c r="Q156" s="161"/>
      <c r="R156" s="161"/>
      <c r="S156" s="161"/>
      <c r="T156" s="161"/>
      <c r="U156" s="161"/>
    </row>
    <row r="157" spans="3:21" ht="61.5" customHeight="1">
      <c r="C157" s="180" t="str">
        <f>'Planilha Orcamentaria'!A73</f>
        <v>6.3.2</v>
      </c>
      <c r="D157" s="410" t="str">
        <f>'Planilha Orcamentaria'!C73</f>
        <v xml:space="preserve">COBERTURA EM TELHA METÁLICA GALVANIZADA TRAPEZOIDAL E = 0, 50 MM, SIMPLES </v>
      </c>
      <c r="E157" s="410"/>
      <c r="F157" s="410"/>
      <c r="G157" s="410"/>
      <c r="H157" s="180" t="str">
        <f>'Planilha Orcamentaria'!D73</f>
        <v>m2</v>
      </c>
      <c r="I157" s="165">
        <f>E161</f>
        <v>676.18799999999999</v>
      </c>
      <c r="O157" s="161"/>
      <c r="P157" s="161"/>
      <c r="Q157" s="161"/>
      <c r="R157" s="161"/>
      <c r="S157" s="161"/>
      <c r="T157" s="161"/>
      <c r="U157" s="161"/>
    </row>
    <row r="158" spans="3:21" ht="12" customHeight="1">
      <c r="C158" s="166"/>
      <c r="D158" s="167"/>
      <c r="E158" s="167"/>
      <c r="F158" s="167"/>
      <c r="G158" s="167"/>
      <c r="H158" s="168"/>
      <c r="I158" s="169"/>
      <c r="O158" s="161"/>
      <c r="P158" s="161"/>
      <c r="Q158" s="161"/>
      <c r="R158" s="161"/>
      <c r="S158" s="161"/>
      <c r="T158" s="161"/>
      <c r="U158" s="161"/>
    </row>
    <row r="159" spans="3:21" ht="15" customHeight="1">
      <c r="C159" s="170"/>
      <c r="D159" s="171" t="s">
        <v>562</v>
      </c>
      <c r="E159" s="172">
        <v>32.4</v>
      </c>
      <c r="F159" s="171" t="s">
        <v>73</v>
      </c>
      <c r="G159" s="171"/>
      <c r="H159" s="173"/>
      <c r="I159" s="174"/>
      <c r="O159" s="161"/>
      <c r="P159" s="161"/>
      <c r="Q159" s="161"/>
      <c r="R159" s="161"/>
      <c r="S159" s="161"/>
      <c r="T159" s="161"/>
      <c r="U159" s="161"/>
    </row>
    <row r="160" spans="3:21" ht="21.75" customHeight="1">
      <c r="C160" s="170"/>
      <c r="D160" s="171" t="s">
        <v>522</v>
      </c>
      <c r="E160" s="175">
        <v>20.87</v>
      </c>
      <c r="F160" s="171" t="s">
        <v>73</v>
      </c>
      <c r="G160" s="171"/>
      <c r="H160" s="173"/>
      <c r="I160" s="174"/>
      <c r="O160" s="161"/>
      <c r="P160" s="161"/>
      <c r="Q160" s="161"/>
      <c r="R160" s="161"/>
      <c r="S160" s="161"/>
      <c r="T160" s="161"/>
      <c r="U160" s="161"/>
    </row>
    <row r="161" spans="3:21" ht="20.25" customHeight="1">
      <c r="C161" s="170"/>
      <c r="D161" s="171"/>
      <c r="E161" s="172">
        <f>E160*E159</f>
        <v>676.18799999999999</v>
      </c>
      <c r="F161" s="171" t="str">
        <f>H157</f>
        <v>m2</v>
      </c>
      <c r="G161" s="171"/>
      <c r="H161" s="173"/>
      <c r="I161" s="174"/>
      <c r="O161" s="161"/>
      <c r="P161" s="161"/>
      <c r="Q161" s="161"/>
      <c r="R161" s="161"/>
      <c r="S161" s="161"/>
      <c r="T161" s="161"/>
      <c r="U161" s="161"/>
    </row>
    <row r="162" spans="3:21" ht="10.5" customHeight="1">
      <c r="C162" s="176"/>
      <c r="D162" s="171"/>
      <c r="E162" s="171"/>
      <c r="F162" s="171"/>
      <c r="G162" s="171"/>
      <c r="H162" s="178"/>
      <c r="I162" s="179"/>
      <c r="O162" s="161"/>
      <c r="P162" s="161"/>
      <c r="Q162" s="161"/>
      <c r="R162" s="161"/>
      <c r="S162" s="161"/>
      <c r="T162" s="161"/>
      <c r="U162" s="161"/>
    </row>
    <row r="163" spans="3:21" ht="22.5" customHeight="1">
      <c r="C163" s="163" t="str">
        <f>'Planilha Orcamentaria'!A75</f>
        <v>6.3.4</v>
      </c>
      <c r="D163" s="410" t="str">
        <f>'Planilha Orcamentaria'!C75</f>
        <v xml:space="preserve">PINTURA ÓLEO/ESMALTE, 2 DEMÃOS EM ESTRUTURA METÁLICA </v>
      </c>
      <c r="E163" s="410"/>
      <c r="F163" s="410"/>
      <c r="G163" s="410"/>
      <c r="H163" s="163" t="str">
        <f>'Planilha Orcamentaria'!D75</f>
        <v>m2</v>
      </c>
      <c r="I163" s="165">
        <f>I157</f>
        <v>676.18799999999999</v>
      </c>
      <c r="O163" s="161"/>
      <c r="P163" s="161"/>
      <c r="Q163" s="161"/>
      <c r="R163" s="161"/>
      <c r="S163" s="161"/>
      <c r="T163" s="161"/>
      <c r="U163" s="161"/>
    </row>
    <row r="164" spans="3:21" ht="24.75" customHeight="1">
      <c r="C164" s="163" t="str">
        <f>'Planilha Orcamentaria'!A76</f>
        <v>6.3.5</v>
      </c>
      <c r="D164" s="410" t="str">
        <f>'Planilha Orcamentaria'!C76</f>
        <v>CALHA DE CHAPA GALVANIZADA Nº. 24 GSG, DESENVOLVIMENTO = 33 CM</v>
      </c>
      <c r="E164" s="410"/>
      <c r="F164" s="410"/>
      <c r="G164" s="410"/>
      <c r="H164" s="180" t="str">
        <f>'Planilha Orcamentaria'!D76</f>
        <v>m</v>
      </c>
      <c r="I164" s="165">
        <f>E168</f>
        <v>64.8</v>
      </c>
      <c r="O164" s="161"/>
      <c r="P164" s="161"/>
      <c r="Q164" s="161"/>
      <c r="R164" s="161"/>
      <c r="S164" s="161"/>
      <c r="T164" s="161"/>
      <c r="U164" s="161"/>
    </row>
    <row r="165" spans="3:21" ht="12" customHeight="1">
      <c r="C165" s="166"/>
      <c r="D165" s="167"/>
      <c r="E165" s="167"/>
      <c r="F165" s="167"/>
      <c r="G165" s="167"/>
      <c r="H165" s="168"/>
      <c r="I165" s="169"/>
      <c r="O165" s="161"/>
      <c r="P165" s="161"/>
      <c r="Q165" s="161"/>
      <c r="R165" s="161"/>
      <c r="S165" s="161"/>
      <c r="T165" s="161"/>
      <c r="U165" s="161"/>
    </row>
    <row r="166" spans="3:21" ht="15" customHeight="1">
      <c r="C166" s="170"/>
      <c r="D166" s="171" t="s">
        <v>562</v>
      </c>
      <c r="E166" s="172">
        <f>E159</f>
        <v>32.4</v>
      </c>
      <c r="F166" s="171" t="s">
        <v>73</v>
      </c>
      <c r="G166" s="171"/>
      <c r="H166" s="173"/>
      <c r="I166" s="174"/>
      <c r="O166" s="161"/>
      <c r="P166" s="161"/>
      <c r="Q166" s="161"/>
      <c r="R166" s="161"/>
      <c r="S166" s="161"/>
      <c r="T166" s="161"/>
      <c r="U166" s="161"/>
    </row>
    <row r="167" spans="3:21" ht="18" customHeight="1">
      <c r="C167" s="170"/>
      <c r="D167" s="171" t="s">
        <v>561</v>
      </c>
      <c r="E167" s="175">
        <v>2</v>
      </c>
      <c r="F167" s="171" t="s">
        <v>71</v>
      </c>
      <c r="G167" s="171"/>
      <c r="H167" s="173"/>
      <c r="I167" s="174"/>
      <c r="O167" s="161"/>
      <c r="P167" s="161"/>
      <c r="Q167" s="161"/>
      <c r="R167" s="161"/>
      <c r="S167" s="161"/>
      <c r="T167" s="161"/>
      <c r="U167" s="161"/>
    </row>
    <row r="168" spans="3:21" ht="20.25" customHeight="1">
      <c r="C168" s="170"/>
      <c r="D168" s="171"/>
      <c r="E168" s="172">
        <f>E167*E166</f>
        <v>64.8</v>
      </c>
      <c r="F168" s="171" t="str">
        <f>H164</f>
        <v>m</v>
      </c>
      <c r="G168" s="171"/>
      <c r="H168" s="173"/>
      <c r="I168" s="174"/>
      <c r="O168" s="161"/>
      <c r="P168" s="161"/>
      <c r="Q168" s="161"/>
      <c r="R168" s="161"/>
      <c r="S168" s="161"/>
      <c r="T168" s="161"/>
      <c r="U168" s="161"/>
    </row>
    <row r="169" spans="3:21" ht="10.5" customHeight="1">
      <c r="C169" s="170"/>
      <c r="D169" s="171"/>
      <c r="E169" s="171"/>
      <c r="F169" s="171"/>
      <c r="G169" s="171"/>
      <c r="H169" s="173"/>
      <c r="I169" s="174"/>
      <c r="O169" s="161"/>
      <c r="P169" s="161"/>
      <c r="Q169" s="161"/>
      <c r="R169" s="161"/>
      <c r="S169" s="161"/>
      <c r="T169" s="161"/>
      <c r="U169" s="161"/>
    </row>
    <row r="170" spans="3:21" ht="42" customHeight="1">
      <c r="C170" s="180" t="str">
        <f>'Planilha Orcamentaria'!A77</f>
        <v>6.3.6</v>
      </c>
      <c r="D170" s="410" t="str">
        <f>'Planilha Orcamentaria'!C77</f>
        <v xml:space="preserve">CONDUTOR DE AP DO TELHADO EM TUBO PVC ESGOTO, INCLUSIVE CONEXÕES E SUPORTES, 100 MM </v>
      </c>
      <c r="E170" s="410"/>
      <c r="F170" s="410"/>
      <c r="G170" s="410"/>
      <c r="H170" s="180" t="str">
        <f>'Planilha Orcamentaria'!D77</f>
        <v>m</v>
      </c>
      <c r="I170" s="165">
        <f>E174</f>
        <v>59.6</v>
      </c>
      <c r="O170" s="161"/>
      <c r="P170" s="161"/>
      <c r="Q170" s="161"/>
      <c r="R170" s="161"/>
      <c r="S170" s="161"/>
      <c r="T170" s="161"/>
      <c r="U170" s="161"/>
    </row>
    <row r="171" spans="3:21" ht="12" customHeight="1">
      <c r="C171" s="166"/>
      <c r="D171" s="167"/>
      <c r="E171" s="167"/>
      <c r="F171" s="167"/>
      <c r="G171" s="167"/>
      <c r="H171" s="168"/>
      <c r="I171" s="169"/>
      <c r="O171" s="161"/>
      <c r="P171" s="161"/>
      <c r="Q171" s="161"/>
      <c r="R171" s="161"/>
      <c r="S171" s="161"/>
      <c r="T171" s="161"/>
      <c r="U171" s="161"/>
    </row>
    <row r="172" spans="3:21" ht="15" customHeight="1">
      <c r="C172" s="170"/>
      <c r="D172" s="171" t="s">
        <v>563</v>
      </c>
      <c r="E172" s="172">
        <v>7.45</v>
      </c>
      <c r="F172" s="171" t="s">
        <v>73</v>
      </c>
      <c r="G172" s="171"/>
      <c r="H172" s="173"/>
      <c r="I172" s="174"/>
      <c r="O172" s="161"/>
      <c r="P172" s="161"/>
      <c r="Q172" s="161"/>
      <c r="R172" s="161"/>
      <c r="S172" s="161"/>
      <c r="T172" s="161"/>
      <c r="U172" s="161"/>
    </row>
    <row r="173" spans="3:21" ht="18" customHeight="1">
      <c r="C173" s="170"/>
      <c r="D173" s="171" t="s">
        <v>564</v>
      </c>
      <c r="E173" s="175">
        <v>8</v>
      </c>
      <c r="F173" s="171" t="s">
        <v>71</v>
      </c>
      <c r="G173" s="171"/>
      <c r="H173" s="173"/>
      <c r="I173" s="174"/>
      <c r="O173" s="161"/>
      <c r="P173" s="161"/>
      <c r="Q173" s="161"/>
      <c r="R173" s="161"/>
      <c r="S173" s="161"/>
      <c r="T173" s="161"/>
      <c r="U173" s="161"/>
    </row>
    <row r="174" spans="3:21" ht="20.25" customHeight="1">
      <c r="C174" s="170"/>
      <c r="D174" s="171"/>
      <c r="E174" s="172">
        <f>E173*E172</f>
        <v>59.6</v>
      </c>
      <c r="F174" s="171" t="str">
        <f>H170</f>
        <v>m</v>
      </c>
      <c r="G174" s="171"/>
      <c r="H174" s="173"/>
      <c r="I174" s="174"/>
      <c r="O174" s="161"/>
      <c r="P174" s="161"/>
      <c r="Q174" s="161"/>
      <c r="R174" s="161"/>
      <c r="S174" s="161"/>
      <c r="T174" s="161"/>
      <c r="U174" s="161"/>
    </row>
    <row r="175" spans="3:21" ht="7.5" customHeight="1" thickBot="1">
      <c r="C175" s="170"/>
      <c r="D175" s="171"/>
      <c r="E175" s="171"/>
      <c r="F175" s="171"/>
      <c r="G175" s="171"/>
      <c r="H175" s="173"/>
      <c r="I175" s="174"/>
      <c r="O175" s="161"/>
      <c r="P175" s="161"/>
      <c r="Q175" s="161"/>
      <c r="R175" s="161"/>
      <c r="S175" s="161"/>
      <c r="T175" s="161"/>
      <c r="U175" s="161"/>
    </row>
    <row r="176" spans="3:21" ht="24.95" customHeight="1" thickBot="1">
      <c r="C176" s="284" t="str">
        <f>'Planilha Orcamentaria'!A78</f>
        <v>6.4.0</v>
      </c>
      <c r="D176" s="444" t="str">
        <f>'Planilha Orcamentaria'!C78</f>
        <v>ILUMINAÇÃO</v>
      </c>
      <c r="E176" s="444"/>
      <c r="F176" s="444"/>
      <c r="G176" s="444"/>
      <c r="H176" s="202"/>
      <c r="I176" s="285"/>
      <c r="O176" s="161"/>
      <c r="P176" s="161"/>
      <c r="Q176" s="161"/>
      <c r="R176" s="161"/>
      <c r="S176" s="161"/>
    </row>
    <row r="177" spans="1:21" ht="51" customHeight="1">
      <c r="C177" s="210" t="s">
        <v>497</v>
      </c>
      <c r="D177" s="464" t="str">
        <f>'Planilha Orcamentaria'!C79</f>
        <v xml:space="preserve">ENTRADA DE ENERGIA EM CAIXA DE CHAPA DE AÇO , DIMENSÕES 500 X 600X 270 MM, POTÊNCIA DE 15 A 20 KW </v>
      </c>
      <c r="E177" s="464"/>
      <c r="F177" s="464"/>
      <c r="G177" s="464"/>
      <c r="H177" s="203" t="str">
        <f>'Planilha Orcamentaria'!D79</f>
        <v>unid.</v>
      </c>
      <c r="I177" s="204">
        <v>1</v>
      </c>
      <c r="O177" s="161"/>
      <c r="P177" s="161"/>
      <c r="Q177" s="161"/>
      <c r="R177" s="161"/>
      <c r="S177" s="161"/>
      <c r="T177" s="161"/>
      <c r="U177" s="161"/>
    </row>
    <row r="178" spans="1:21" ht="33.75" customHeight="1">
      <c r="C178" s="203" t="str">
        <f>'Planilha Orcamentaria'!A80</f>
        <v>6.4.2</v>
      </c>
      <c r="D178" s="464" t="str">
        <f>'Planilha Orcamentaria'!C80</f>
        <v>PROJETOR EXTERNO PARA LÂMPADA A VAPOR DE MERCÚRIO , DE IODETO METÁLICO OU DE SÓDIO, COM ÂNGULO REGULÁVEL, COM ALOJAMENTO PARA REATOR, COMPLETO</v>
      </c>
      <c r="E178" s="464"/>
      <c r="F178" s="464"/>
      <c r="G178" s="464"/>
      <c r="H178" s="203" t="str">
        <f>'Planilha Orcamentaria'!D80</f>
        <v>unid.</v>
      </c>
      <c r="I178" s="205">
        <f>4*3</f>
        <v>12</v>
      </c>
      <c r="O178" s="161"/>
      <c r="P178" s="161"/>
      <c r="Q178" s="161"/>
      <c r="R178" s="161"/>
      <c r="S178" s="161"/>
      <c r="T178" s="161"/>
      <c r="U178" s="161"/>
    </row>
    <row r="179" spans="1:21" ht="33.75" customHeight="1">
      <c r="C179" s="203" t="str">
        <f>'Planilha Orcamentaria'!A81</f>
        <v>6.4.3</v>
      </c>
      <c r="D179" s="464" t="str">
        <f>'Planilha Orcamentaria'!C81</f>
        <v>LAMPADA 127/220V - VAPOR DE MERCURIO OVOIDE 250W-220V-AFP BASE E40</v>
      </c>
      <c r="E179" s="464"/>
      <c r="F179" s="464"/>
      <c r="G179" s="464"/>
      <c r="H179" s="203" t="str">
        <f>'Planilha Orcamentaria'!D81</f>
        <v>unid.</v>
      </c>
      <c r="I179" s="205">
        <f>4*3</f>
        <v>12</v>
      </c>
      <c r="O179" s="161"/>
      <c r="P179" s="161"/>
      <c r="Q179" s="161"/>
      <c r="R179" s="161"/>
      <c r="S179" s="161"/>
      <c r="T179" s="161"/>
      <c r="U179" s="161"/>
    </row>
    <row r="180" spans="1:21" ht="24.75" customHeight="1">
      <c r="C180" s="203" t="str">
        <f>'Planilha Orcamentaria'!A82</f>
        <v>6.4.4</v>
      </c>
      <c r="D180" s="464" t="str">
        <f>'Planilha Orcamentaria'!C82</f>
        <v xml:space="preserve">ELETRODUTO PVC RÍGIDO, ROSCA, INCLUSIVE CONEXÕES D = 3/4" </v>
      </c>
      <c r="E180" s="464"/>
      <c r="F180" s="464"/>
      <c r="G180" s="464"/>
      <c r="H180" s="203" t="str">
        <f>'Planilha Orcamentaria'!D82</f>
        <v>m</v>
      </c>
      <c r="I180" s="206">
        <f>E182</f>
        <v>48.9</v>
      </c>
      <c r="O180" s="161"/>
      <c r="P180" s="161"/>
      <c r="Q180" s="161"/>
      <c r="R180" s="161"/>
      <c r="S180" s="161"/>
      <c r="T180" s="161"/>
      <c r="U180" s="161"/>
    </row>
    <row r="181" spans="1:21" ht="8.25" customHeight="1">
      <c r="C181" s="166"/>
      <c r="D181" s="167"/>
      <c r="E181" s="167"/>
      <c r="F181" s="167"/>
      <c r="G181" s="167"/>
      <c r="H181" s="168"/>
      <c r="I181" s="169"/>
      <c r="O181" s="161"/>
      <c r="P181" s="161"/>
      <c r="Q181" s="161"/>
      <c r="R181" s="161"/>
      <c r="S181" s="161"/>
      <c r="T181" s="161"/>
      <c r="U181" s="161"/>
    </row>
    <row r="182" spans="1:21" ht="18.75" customHeight="1">
      <c r="C182" s="170"/>
      <c r="D182" s="171" t="s">
        <v>545</v>
      </c>
      <c r="E182" s="172">
        <v>48.9</v>
      </c>
      <c r="F182" s="171" t="s">
        <v>73</v>
      </c>
      <c r="G182" s="171"/>
      <c r="H182" s="173"/>
      <c r="I182" s="174"/>
      <c r="O182" s="161"/>
      <c r="P182" s="161"/>
      <c r="Q182" s="161"/>
      <c r="R182" s="161"/>
      <c r="S182" s="161"/>
      <c r="T182" s="161"/>
      <c r="U182" s="161"/>
    </row>
    <row r="183" spans="1:21" ht="10.5" customHeight="1">
      <c r="C183" s="176"/>
      <c r="D183" s="177"/>
      <c r="E183" s="177"/>
      <c r="F183" s="177"/>
      <c r="G183" s="177"/>
      <c r="H183" s="178"/>
      <c r="I183" s="179"/>
      <c r="O183" s="161"/>
      <c r="P183" s="161"/>
      <c r="Q183" s="161"/>
      <c r="R183" s="161"/>
      <c r="S183" s="161"/>
      <c r="T183" s="161"/>
      <c r="U183" s="161"/>
    </row>
    <row r="184" spans="1:21" ht="36.75" customHeight="1">
      <c r="C184" s="163" t="str">
        <f>'Planilha Orcamentaria'!A83</f>
        <v>6.4.5</v>
      </c>
      <c r="D184" s="458" t="str">
        <f>'Planilha Orcamentaria'!C83</f>
        <v>CABO DE COBRE ISOLAMENTO ANTI-CHAMA, SEÇÃO 10 MM2, 450/750 V - FLEXÍVEL</v>
      </c>
      <c r="E184" s="459"/>
      <c r="F184" s="459"/>
      <c r="G184" s="460"/>
      <c r="H184" s="163" t="str">
        <f>'Planilha Orcamentaria'!D83</f>
        <v>m</v>
      </c>
      <c r="I184" s="207">
        <f>E186</f>
        <v>97.8</v>
      </c>
      <c r="O184" s="161"/>
      <c r="P184" s="161"/>
      <c r="Q184" s="161"/>
      <c r="R184" s="161"/>
      <c r="S184" s="161"/>
      <c r="T184" s="161"/>
      <c r="U184" s="161"/>
    </row>
    <row r="185" spans="1:21" ht="8.25" customHeight="1">
      <c r="C185" s="166"/>
      <c r="D185" s="167"/>
      <c r="E185" s="167"/>
      <c r="F185" s="167"/>
      <c r="G185" s="167"/>
      <c r="H185" s="168"/>
      <c r="I185" s="169"/>
      <c r="O185" s="161"/>
      <c r="P185" s="161"/>
      <c r="Q185" s="161"/>
      <c r="R185" s="161"/>
      <c r="S185" s="161"/>
      <c r="T185" s="161"/>
      <c r="U185" s="161"/>
    </row>
    <row r="186" spans="1:21" ht="18.75" customHeight="1">
      <c r="C186" s="170"/>
      <c r="D186" s="171" t="s">
        <v>545</v>
      </c>
      <c r="E186" s="172">
        <f>E182*2</f>
        <v>97.8</v>
      </c>
      <c r="F186" s="171" t="s">
        <v>73</v>
      </c>
      <c r="G186" s="171"/>
      <c r="H186" s="173"/>
      <c r="I186" s="174"/>
      <c r="O186" s="161"/>
      <c r="P186" s="161"/>
      <c r="Q186" s="161"/>
      <c r="R186" s="161"/>
      <c r="S186" s="161"/>
      <c r="T186" s="161"/>
      <c r="U186" s="161"/>
    </row>
    <row r="187" spans="1:21" ht="10.5" customHeight="1">
      <c r="C187" s="176"/>
      <c r="D187" s="177"/>
      <c r="E187" s="177"/>
      <c r="F187" s="177"/>
      <c r="G187" s="177"/>
      <c r="H187" s="178"/>
      <c r="I187" s="179"/>
      <c r="O187" s="161"/>
      <c r="P187" s="161"/>
      <c r="Q187" s="161"/>
      <c r="R187" s="161"/>
      <c r="S187" s="161"/>
      <c r="T187" s="161"/>
      <c r="U187" s="161"/>
    </row>
    <row r="188" spans="1:21" ht="21.75" customHeight="1">
      <c r="C188" s="203" t="str">
        <f>'Planilha Orcamentaria'!A84</f>
        <v>6.4.6</v>
      </c>
      <c r="D188" s="461" t="str">
        <f>'Planilha Orcamentaria'!C84</f>
        <v xml:space="preserve">DISJUNTOR MONOPOLAR TERMOMAGNÉTICO 5KA, DE 35A </v>
      </c>
      <c r="E188" s="462"/>
      <c r="F188" s="462"/>
      <c r="G188" s="463"/>
      <c r="H188" s="203" t="str">
        <f>'Planilha Orcamentaria'!D84</f>
        <v>unid.</v>
      </c>
      <c r="I188" s="206">
        <v>1</v>
      </c>
      <c r="O188" s="161"/>
      <c r="P188" s="161"/>
      <c r="Q188" s="161"/>
      <c r="R188" s="161"/>
      <c r="S188" s="161"/>
      <c r="T188" s="161"/>
      <c r="U188" s="161"/>
    </row>
    <row r="189" spans="1:21" ht="25.5" customHeight="1">
      <c r="C189" s="203" t="str">
        <f>'Planilha Orcamentaria'!A85</f>
        <v>6.4.7</v>
      </c>
      <c r="D189" s="461" t="str">
        <f>'Planilha Orcamentaria'!C85</f>
        <v xml:space="preserve">DISJUNTOR BIPOLAR TERMOMAGNÉTICO 10KA, DE 25A </v>
      </c>
      <c r="E189" s="462"/>
      <c r="F189" s="462"/>
      <c r="G189" s="463"/>
      <c r="H189" s="203" t="str">
        <f>'Planilha Orcamentaria'!D85</f>
        <v>unid.</v>
      </c>
      <c r="I189" s="206">
        <v>8</v>
      </c>
      <c r="O189" s="161"/>
      <c r="P189" s="161"/>
      <c r="Q189" s="161"/>
      <c r="R189" s="161"/>
      <c r="S189" s="161"/>
      <c r="T189" s="161"/>
      <c r="U189" s="161"/>
    </row>
    <row r="190" spans="1:21" ht="24.95" customHeight="1">
      <c r="A190" s="181" t="s">
        <v>523</v>
      </c>
      <c r="C190" s="203" t="str">
        <f>'Planilha Orcamentaria'!A86</f>
        <v>6.4.8</v>
      </c>
      <c r="D190" s="464" t="str">
        <f>'Planilha Orcamentaria'!C86</f>
        <v xml:space="preserve">DISJUNTOR TRIPOLAR TERMOMAGNÉTICO 10KA, DE 60A </v>
      </c>
      <c r="E190" s="464"/>
      <c r="F190" s="464"/>
      <c r="G190" s="464"/>
      <c r="H190" s="203" t="str">
        <f>'Planilha Orcamentaria'!D86</f>
        <v>unid.</v>
      </c>
      <c r="I190" s="206">
        <v>2</v>
      </c>
      <c r="O190" s="161"/>
      <c r="P190" s="161"/>
      <c r="Q190" s="161"/>
      <c r="R190" s="161"/>
      <c r="S190" s="161"/>
      <c r="T190" s="161"/>
      <c r="U190" s="161"/>
    </row>
    <row r="191" spans="1:21" ht="25.5" customHeight="1" thickBot="1">
      <c r="C191" s="203" t="str">
        <f>'Planilha Orcamentaria'!A87</f>
        <v>6.4.9</v>
      </c>
      <c r="D191" s="466" t="str">
        <f>'Planilha Orcamentaria'!C87</f>
        <v>CAIXA DE PASSAGEM TIPO A - PADRAO SUDECAP D=500</v>
      </c>
      <c r="E191" s="466"/>
      <c r="F191" s="466"/>
      <c r="G191" s="466"/>
      <c r="H191" s="163" t="str">
        <f>'Planilha Orcamentaria'!D87</f>
        <v>unid.</v>
      </c>
      <c r="I191" s="207">
        <v>4</v>
      </c>
      <c r="O191" s="161"/>
      <c r="P191" s="161"/>
      <c r="Q191" s="161"/>
      <c r="R191" s="161"/>
      <c r="S191" s="161"/>
      <c r="T191" s="161"/>
      <c r="U191" s="161"/>
    </row>
    <row r="192" spans="1:21" ht="24.75" customHeight="1" thickBot="1">
      <c r="C192" s="284" t="str">
        <f>'Planilha Orcamentaria'!A88</f>
        <v>6.5.0</v>
      </c>
      <c r="D192" s="444" t="str">
        <f>'Planilha Orcamentaria'!C88</f>
        <v>EQUIPAMENTOS ESPORTIVOS</v>
      </c>
      <c r="E192" s="444"/>
      <c r="F192" s="444"/>
      <c r="G192" s="444"/>
      <c r="H192" s="208"/>
      <c r="I192" s="285"/>
      <c r="O192" s="161"/>
      <c r="P192" s="161"/>
      <c r="Q192" s="161"/>
      <c r="R192" s="161"/>
      <c r="S192" s="161"/>
    </row>
    <row r="193" spans="3:21" ht="33" customHeight="1">
      <c r="C193" s="203" t="str">
        <f>'Planilha Orcamentaria'!A89</f>
        <v>6.5.1</v>
      </c>
      <c r="D193" s="464" t="str">
        <f>'Planilha Orcamentaria'!C89</f>
        <v xml:space="preserve">TRAVES DE GOL EM TUBO GALVANIZADO PARA QUADRA </v>
      </c>
      <c r="E193" s="464"/>
      <c r="F193" s="464"/>
      <c r="G193" s="464"/>
      <c r="H193" s="203" t="str">
        <f>'Planilha Orcamentaria'!D89</f>
        <v>unid.</v>
      </c>
      <c r="I193" s="204">
        <v>1</v>
      </c>
      <c r="O193" s="161"/>
      <c r="P193" s="161"/>
      <c r="Q193" s="161"/>
      <c r="R193" s="161"/>
      <c r="S193" s="161"/>
      <c r="T193" s="161"/>
      <c r="U193" s="161"/>
    </row>
    <row r="194" spans="3:21" ht="23.25" customHeight="1">
      <c r="C194" s="203" t="str">
        <f>'Planilha Orcamentaria'!A90</f>
        <v>6.5.2</v>
      </c>
      <c r="D194" s="411" t="str">
        <f>'Planilha Orcamentaria'!C90</f>
        <v xml:space="preserve">REDE DE VÔLEI COM PEDESTAL PARA JUIZ </v>
      </c>
      <c r="E194" s="411"/>
      <c r="F194" s="411"/>
      <c r="G194" s="411"/>
      <c r="H194" s="163" t="str">
        <f>'Planilha Orcamentaria'!D90</f>
        <v>cj</v>
      </c>
      <c r="I194" s="164">
        <v>1</v>
      </c>
      <c r="O194" s="161"/>
      <c r="P194" s="161"/>
      <c r="Q194" s="161"/>
      <c r="R194" s="161"/>
      <c r="S194" s="161"/>
      <c r="T194" s="161"/>
      <c r="U194" s="161"/>
    </row>
    <row r="195" spans="3:21" ht="33.75" customHeight="1">
      <c r="C195" s="203" t="str">
        <f>'Planilha Orcamentaria'!A91</f>
        <v>6.5.3</v>
      </c>
      <c r="D195" s="411" t="str">
        <f>'Planilha Orcamentaria'!C91</f>
        <v>TABELA BASQUETE OFICIAL C/ESTR. SUPORTE PISO</v>
      </c>
      <c r="E195" s="411"/>
      <c r="F195" s="411"/>
      <c r="G195" s="411"/>
      <c r="H195" s="163" t="str">
        <f>'Planilha Orcamentaria'!D91</f>
        <v>unid.</v>
      </c>
      <c r="I195" s="164">
        <v>2</v>
      </c>
      <c r="O195" s="161"/>
      <c r="P195" s="161"/>
      <c r="Q195" s="161"/>
      <c r="R195" s="161"/>
      <c r="S195" s="161"/>
      <c r="T195" s="161"/>
      <c r="U195" s="161"/>
    </row>
    <row r="196" spans="3:21" ht="16.5">
      <c r="C196" s="469" t="s">
        <v>745</v>
      </c>
      <c r="D196" s="470"/>
      <c r="E196" s="470"/>
      <c r="F196" s="171"/>
      <c r="G196" s="171"/>
      <c r="H196" s="307"/>
      <c r="I196" s="174"/>
      <c r="O196" s="161"/>
      <c r="P196" s="161"/>
      <c r="Q196" s="161"/>
      <c r="R196" s="161"/>
      <c r="S196" s="161"/>
      <c r="T196" s="161"/>
      <c r="U196" s="161"/>
    </row>
    <row r="197" spans="3:21" ht="16.5">
      <c r="C197" s="336" t="s">
        <v>744</v>
      </c>
      <c r="D197" s="465" t="s">
        <v>743</v>
      </c>
      <c r="E197" s="465"/>
      <c r="F197" s="465"/>
      <c r="G197" s="465"/>
      <c r="H197" s="337" t="s">
        <v>633</v>
      </c>
      <c r="I197" s="338">
        <v>0.02</v>
      </c>
      <c r="O197" s="161"/>
      <c r="P197" s="161"/>
      <c r="Q197" s="161"/>
      <c r="R197" s="161"/>
      <c r="S197" s="161"/>
      <c r="T197" s="161"/>
      <c r="U197" s="161"/>
    </row>
    <row r="198" spans="3:21" ht="16.5">
      <c r="C198" s="339" t="s">
        <v>747</v>
      </c>
      <c r="D198" s="467" t="s">
        <v>746</v>
      </c>
      <c r="E198" s="467"/>
      <c r="F198" s="467"/>
      <c r="G198" s="467"/>
      <c r="H198" s="340" t="s">
        <v>633</v>
      </c>
      <c r="I198" s="341">
        <v>8.9999999999999993E-3</v>
      </c>
      <c r="O198" s="161"/>
      <c r="P198" s="161"/>
      <c r="Q198" s="161"/>
      <c r="R198" s="161"/>
      <c r="S198" s="161"/>
      <c r="T198" s="161"/>
      <c r="U198" s="161"/>
    </row>
    <row r="199" spans="3:21" ht="16.5">
      <c r="C199" s="339" t="s">
        <v>748</v>
      </c>
      <c r="D199" s="471" t="s">
        <v>753</v>
      </c>
      <c r="E199" s="472"/>
      <c r="F199" s="472"/>
      <c r="G199" s="473"/>
      <c r="H199" s="340" t="s">
        <v>754</v>
      </c>
      <c r="I199" s="341">
        <v>2</v>
      </c>
      <c r="O199" s="161"/>
      <c r="P199" s="161"/>
      <c r="Q199" s="161"/>
      <c r="R199" s="161"/>
      <c r="S199" s="161"/>
      <c r="T199" s="161"/>
      <c r="U199" s="161"/>
    </row>
    <row r="200" spans="3:21" ht="16.5">
      <c r="C200" s="339" t="s">
        <v>750</v>
      </c>
      <c r="D200" s="471" t="s">
        <v>749</v>
      </c>
      <c r="E200" s="472"/>
      <c r="F200" s="472"/>
      <c r="G200" s="473"/>
      <c r="H200" s="340" t="s">
        <v>754</v>
      </c>
      <c r="I200" s="341">
        <v>2</v>
      </c>
      <c r="O200" s="161"/>
      <c r="P200" s="161"/>
      <c r="Q200" s="161"/>
      <c r="R200" s="161"/>
      <c r="S200" s="161"/>
      <c r="T200" s="161"/>
      <c r="U200" s="161"/>
    </row>
    <row r="201" spans="3:21" ht="17.25" thickBot="1">
      <c r="C201" s="342" t="s">
        <v>752</v>
      </c>
      <c r="D201" s="468" t="s">
        <v>751</v>
      </c>
      <c r="E201" s="468"/>
      <c r="F201" s="468"/>
      <c r="G201" s="468"/>
      <c r="H201" s="343" t="s">
        <v>71</v>
      </c>
      <c r="I201" s="344">
        <v>1</v>
      </c>
      <c r="O201" s="161"/>
      <c r="P201" s="161"/>
      <c r="Q201" s="161"/>
      <c r="R201" s="161"/>
      <c r="S201" s="161"/>
      <c r="T201" s="161"/>
      <c r="U201" s="161"/>
    </row>
    <row r="202" spans="3:21" ht="24.75" customHeight="1" thickBot="1">
      <c r="C202" s="284" t="str">
        <f>'Planilha Orcamentaria'!A92</f>
        <v>7.0</v>
      </c>
      <c r="D202" s="456" t="str">
        <f>'Planilha Orcamentaria'!C92</f>
        <v>VESTIÁRIO</v>
      </c>
      <c r="E202" s="444"/>
      <c r="F202" s="444"/>
      <c r="G202" s="457"/>
      <c r="H202" s="200"/>
      <c r="I202" s="280"/>
      <c r="O202" s="161"/>
      <c r="P202" s="161"/>
      <c r="Q202" s="161"/>
      <c r="R202" s="161"/>
      <c r="S202" s="161"/>
    </row>
    <row r="203" spans="3:21" ht="27" customHeight="1">
      <c r="C203" s="163">
        <f>'Planilha Orcamentaria'!A93</f>
        <v>0</v>
      </c>
      <c r="D203" s="411" t="str">
        <f>'Planilha Orcamentaria'!C93</f>
        <v>FUNDAÇÃO</v>
      </c>
      <c r="E203" s="411"/>
      <c r="F203" s="411"/>
      <c r="G203" s="411"/>
      <c r="H203" s="163"/>
      <c r="I203" s="164"/>
      <c r="O203" s="161"/>
      <c r="P203" s="161"/>
      <c r="Q203" s="161"/>
      <c r="R203" s="161"/>
      <c r="S203" s="161"/>
      <c r="T203" s="161"/>
      <c r="U203" s="161"/>
    </row>
    <row r="204" spans="3:21" ht="27" customHeight="1">
      <c r="C204" s="163" t="str">
        <f>'Planilha Orcamentaria'!A94</f>
        <v>7.1.0</v>
      </c>
      <c r="D204" s="411" t="str">
        <f>'Planilha Orcamentaria'!C94</f>
        <v>MOVIMENTAÇÃO DE TERRA</v>
      </c>
      <c r="E204" s="411"/>
      <c r="F204" s="411"/>
      <c r="G204" s="411"/>
      <c r="H204" s="163"/>
      <c r="I204" s="164"/>
      <c r="O204" s="161"/>
      <c r="P204" s="161"/>
      <c r="Q204" s="161"/>
      <c r="R204" s="161"/>
      <c r="S204" s="161"/>
      <c r="T204" s="161"/>
      <c r="U204" s="161"/>
    </row>
    <row r="205" spans="3:21" ht="27" customHeight="1">
      <c r="C205" s="163" t="str">
        <f>'Planilha Orcamentaria'!A95</f>
        <v>7.1.1</v>
      </c>
      <c r="D205" s="411" t="str">
        <f>'Planilha Orcamentaria'!C95</f>
        <v xml:space="preserve">ESCAVAÇÃO MECÂNICA DE VALAS COM DESCARGA LATERAL H &lt;= 1,50 M </v>
      </c>
      <c r="E205" s="411"/>
      <c r="F205" s="411"/>
      <c r="G205" s="411"/>
      <c r="H205" s="163" t="str">
        <f>'Planilha Orcamentaria'!D95</f>
        <v>m3</v>
      </c>
      <c r="I205" s="164">
        <f>G223</f>
        <v>3.8478000000000003</v>
      </c>
      <c r="O205" s="161"/>
      <c r="P205" s="161"/>
      <c r="Q205" s="161"/>
      <c r="R205" s="161"/>
      <c r="S205" s="161"/>
      <c r="T205" s="161"/>
      <c r="U205" s="161"/>
    </row>
    <row r="206" spans="3:21" ht="27" customHeight="1">
      <c r="C206" s="259"/>
      <c r="D206" s="254" t="s">
        <v>582</v>
      </c>
      <c r="E206" s="255" t="s">
        <v>583</v>
      </c>
      <c r="F206" s="255" t="s">
        <v>584</v>
      </c>
      <c r="G206" s="256" t="s">
        <v>585</v>
      </c>
      <c r="H206" s="173"/>
      <c r="I206" s="174"/>
      <c r="O206" s="161"/>
      <c r="P206" s="161"/>
      <c r="Q206" s="161"/>
      <c r="R206" s="161"/>
      <c r="S206" s="161"/>
      <c r="T206" s="161"/>
      <c r="U206" s="161"/>
    </row>
    <row r="207" spans="3:21" ht="27" customHeight="1">
      <c r="C207" s="260" t="s">
        <v>586</v>
      </c>
      <c r="D207" s="251">
        <v>0.65</v>
      </c>
      <c r="E207" s="252">
        <v>0.65</v>
      </c>
      <c r="F207" s="252">
        <v>0.3</v>
      </c>
      <c r="G207" s="253">
        <f>D207*E207*F207</f>
        <v>0.12675</v>
      </c>
      <c r="H207" s="173"/>
      <c r="I207" s="174"/>
      <c r="O207" s="161"/>
      <c r="P207" s="161"/>
      <c r="Q207" s="161"/>
      <c r="R207" s="161"/>
      <c r="S207" s="161"/>
      <c r="T207" s="161"/>
      <c r="U207" s="161"/>
    </row>
    <row r="208" spans="3:21" ht="27" customHeight="1">
      <c r="C208" s="260" t="s">
        <v>587</v>
      </c>
      <c r="D208" s="251">
        <v>0.65</v>
      </c>
      <c r="E208" s="252">
        <v>0.65</v>
      </c>
      <c r="F208" s="252">
        <v>0.3</v>
      </c>
      <c r="G208" s="253">
        <f>D208*E208*F208</f>
        <v>0.12675</v>
      </c>
      <c r="H208" s="173"/>
      <c r="I208" s="174"/>
      <c r="O208" s="161"/>
      <c r="P208" s="161"/>
      <c r="Q208" s="161"/>
      <c r="R208" s="161"/>
      <c r="S208" s="161"/>
      <c r="T208" s="161"/>
      <c r="U208" s="161"/>
    </row>
    <row r="209" spans="3:21" ht="27" customHeight="1">
      <c r="C209" s="260" t="s">
        <v>588</v>
      </c>
      <c r="D209" s="251">
        <v>1.05</v>
      </c>
      <c r="E209" s="252">
        <v>0.75</v>
      </c>
      <c r="F209" s="252">
        <v>0.3</v>
      </c>
      <c r="G209" s="253">
        <f t="shared" ref="G209:G222" si="0">D209*E209*F209</f>
        <v>0.23625000000000002</v>
      </c>
      <c r="H209" s="173"/>
      <c r="I209" s="174"/>
      <c r="O209" s="161"/>
      <c r="P209" s="161"/>
      <c r="Q209" s="161"/>
      <c r="R209" s="161"/>
      <c r="S209" s="161"/>
      <c r="T209" s="161"/>
      <c r="U209" s="161"/>
    </row>
    <row r="210" spans="3:21" ht="27" customHeight="1">
      <c r="C210" s="260" t="s">
        <v>589</v>
      </c>
      <c r="D210" s="251">
        <v>1.05</v>
      </c>
      <c r="E210" s="252">
        <v>0.75</v>
      </c>
      <c r="F210" s="252">
        <v>0.3</v>
      </c>
      <c r="G210" s="253">
        <f t="shared" si="0"/>
        <v>0.23625000000000002</v>
      </c>
      <c r="H210" s="173"/>
      <c r="I210" s="174"/>
      <c r="O210" s="161"/>
      <c r="P210" s="161"/>
      <c r="Q210" s="161"/>
      <c r="R210" s="161"/>
      <c r="S210" s="161"/>
      <c r="T210" s="161"/>
      <c r="U210" s="161"/>
    </row>
    <row r="211" spans="3:21" ht="27" customHeight="1">
      <c r="C211" s="260" t="s">
        <v>590</v>
      </c>
      <c r="D211" s="251">
        <v>1.05</v>
      </c>
      <c r="E211" s="252">
        <v>0.75</v>
      </c>
      <c r="F211" s="252">
        <v>0.3</v>
      </c>
      <c r="G211" s="253">
        <f t="shared" si="0"/>
        <v>0.23625000000000002</v>
      </c>
      <c r="H211" s="173"/>
      <c r="I211" s="174"/>
      <c r="O211" s="161"/>
      <c r="P211" s="161"/>
      <c r="Q211" s="161"/>
      <c r="R211" s="161"/>
      <c r="S211" s="161"/>
      <c r="T211" s="161"/>
      <c r="U211" s="161"/>
    </row>
    <row r="212" spans="3:21" ht="27" customHeight="1">
      <c r="C212" s="260" t="s">
        <v>591</v>
      </c>
      <c r="D212" s="251">
        <v>1.05</v>
      </c>
      <c r="E212" s="252">
        <v>0.75</v>
      </c>
      <c r="F212" s="252">
        <v>0.3</v>
      </c>
      <c r="G212" s="253">
        <f t="shared" si="0"/>
        <v>0.23625000000000002</v>
      </c>
      <c r="H212" s="173"/>
      <c r="I212" s="174"/>
      <c r="O212" s="161"/>
      <c r="P212" s="161"/>
      <c r="Q212" s="161"/>
      <c r="R212" s="161"/>
      <c r="S212" s="161"/>
      <c r="T212" s="161"/>
      <c r="U212" s="161"/>
    </row>
    <row r="213" spans="3:21" ht="27" customHeight="1">
      <c r="C213" s="260" t="s">
        <v>592</v>
      </c>
      <c r="D213" s="251">
        <v>0.65</v>
      </c>
      <c r="E213" s="252">
        <v>0.65</v>
      </c>
      <c r="F213" s="252">
        <v>0.3</v>
      </c>
      <c r="G213" s="253">
        <f t="shared" si="0"/>
        <v>0.12675</v>
      </c>
      <c r="H213" s="173"/>
      <c r="I213" s="174"/>
      <c r="O213" s="161"/>
      <c r="P213" s="161"/>
      <c r="Q213" s="161"/>
      <c r="R213" s="161"/>
      <c r="S213" s="161"/>
      <c r="T213" s="161"/>
      <c r="U213" s="161"/>
    </row>
    <row r="214" spans="3:21" ht="27" customHeight="1">
      <c r="C214" s="260" t="s">
        <v>593</v>
      </c>
      <c r="D214" s="251">
        <v>0.65</v>
      </c>
      <c r="E214" s="252">
        <v>0.65</v>
      </c>
      <c r="F214" s="252">
        <v>0.3</v>
      </c>
      <c r="G214" s="253">
        <f t="shared" si="0"/>
        <v>0.12675</v>
      </c>
      <c r="H214" s="173"/>
      <c r="I214" s="174"/>
      <c r="O214" s="161"/>
      <c r="P214" s="161"/>
      <c r="Q214" s="161"/>
      <c r="R214" s="161"/>
      <c r="S214" s="161"/>
      <c r="T214" s="161"/>
      <c r="U214" s="161"/>
    </row>
    <row r="215" spans="3:21" ht="27" customHeight="1">
      <c r="C215" s="260" t="s">
        <v>594</v>
      </c>
      <c r="D215" s="251">
        <v>3.3</v>
      </c>
      <c r="E215" s="252">
        <v>0.15</v>
      </c>
      <c r="F215" s="252">
        <v>0.4</v>
      </c>
      <c r="G215" s="253">
        <f t="shared" si="0"/>
        <v>0.19799999999999998</v>
      </c>
      <c r="H215" s="173"/>
      <c r="I215" s="174"/>
      <c r="O215" s="161"/>
      <c r="P215" s="161"/>
      <c r="Q215" s="161"/>
      <c r="R215" s="161"/>
      <c r="S215" s="161"/>
      <c r="T215" s="161"/>
      <c r="U215" s="161"/>
    </row>
    <row r="216" spans="3:21" ht="27" customHeight="1">
      <c r="C216" s="260" t="s">
        <v>595</v>
      </c>
      <c r="D216" s="251">
        <v>3.3</v>
      </c>
      <c r="E216" s="252">
        <v>0.15</v>
      </c>
      <c r="F216" s="252">
        <v>0.4</v>
      </c>
      <c r="G216" s="253">
        <f t="shared" si="0"/>
        <v>0.19799999999999998</v>
      </c>
      <c r="H216" s="173"/>
      <c r="I216" s="174"/>
      <c r="O216" s="161"/>
      <c r="P216" s="161"/>
      <c r="Q216" s="161"/>
      <c r="R216" s="161"/>
      <c r="S216" s="161"/>
      <c r="T216" s="161"/>
      <c r="U216" s="161"/>
    </row>
    <row r="217" spans="3:21" ht="27" customHeight="1">
      <c r="C217" s="260" t="s">
        <v>596</v>
      </c>
      <c r="D217" s="251">
        <v>3.3</v>
      </c>
      <c r="E217" s="252">
        <v>0.15</v>
      </c>
      <c r="F217" s="252">
        <v>0.4</v>
      </c>
      <c r="G217" s="253">
        <f t="shared" si="0"/>
        <v>0.19799999999999998</v>
      </c>
      <c r="H217" s="173"/>
      <c r="I217" s="174"/>
      <c r="O217" s="161"/>
      <c r="P217" s="161"/>
      <c r="Q217" s="161"/>
      <c r="R217" s="161"/>
      <c r="S217" s="161"/>
      <c r="T217" s="161"/>
      <c r="U217" s="161"/>
    </row>
    <row r="218" spans="3:21" ht="27" customHeight="1">
      <c r="C218" s="260" t="s">
        <v>597</v>
      </c>
      <c r="D218" s="251">
        <v>3.3</v>
      </c>
      <c r="E218" s="252">
        <v>0.15</v>
      </c>
      <c r="F218" s="252">
        <v>0.4</v>
      </c>
      <c r="G218" s="253">
        <f t="shared" si="0"/>
        <v>0.19799999999999998</v>
      </c>
      <c r="H218" s="173"/>
      <c r="I218" s="174"/>
      <c r="O218" s="161"/>
      <c r="P218" s="161"/>
      <c r="Q218" s="161"/>
      <c r="R218" s="161"/>
      <c r="S218" s="161"/>
      <c r="T218" s="161"/>
      <c r="U218" s="161"/>
    </row>
    <row r="219" spans="3:21" ht="27" customHeight="1">
      <c r="C219" s="260" t="s">
        <v>598</v>
      </c>
      <c r="D219" s="251">
        <f>2.23+3.3+2.23</f>
        <v>7.76</v>
      </c>
      <c r="E219" s="252">
        <v>0.15</v>
      </c>
      <c r="F219" s="252">
        <v>0.4</v>
      </c>
      <c r="G219" s="253">
        <f t="shared" si="0"/>
        <v>0.46560000000000001</v>
      </c>
      <c r="H219" s="173"/>
      <c r="I219" s="174"/>
      <c r="O219" s="161"/>
      <c r="P219" s="161"/>
      <c r="Q219" s="161"/>
      <c r="R219" s="161"/>
      <c r="S219" s="161"/>
      <c r="T219" s="161"/>
      <c r="U219" s="161"/>
    </row>
    <row r="220" spans="3:21" ht="27" customHeight="1">
      <c r="C220" s="260" t="s">
        <v>599</v>
      </c>
      <c r="D220" s="251">
        <f>2.23+3.3+2.23</f>
        <v>7.76</v>
      </c>
      <c r="E220" s="252">
        <v>0.15</v>
      </c>
      <c r="F220" s="252">
        <v>0.4</v>
      </c>
      <c r="G220" s="253">
        <f t="shared" si="0"/>
        <v>0.46560000000000001</v>
      </c>
      <c r="H220" s="173"/>
      <c r="I220" s="174"/>
      <c r="O220" s="161"/>
      <c r="P220" s="161"/>
      <c r="Q220" s="161"/>
      <c r="R220" s="161"/>
      <c r="S220" s="161"/>
      <c r="T220" s="161"/>
      <c r="U220" s="161"/>
    </row>
    <row r="221" spans="3:21" ht="27" customHeight="1">
      <c r="C221" s="260" t="s">
        <v>600</v>
      </c>
      <c r="D221" s="251">
        <v>3.45</v>
      </c>
      <c r="E221" s="252">
        <v>0.15</v>
      </c>
      <c r="F221" s="252">
        <v>0.4</v>
      </c>
      <c r="G221" s="253">
        <f t="shared" si="0"/>
        <v>0.20699999999999999</v>
      </c>
      <c r="H221" s="173"/>
      <c r="I221" s="174"/>
      <c r="O221" s="161"/>
      <c r="P221" s="161"/>
      <c r="Q221" s="161"/>
      <c r="R221" s="161"/>
      <c r="S221" s="161"/>
      <c r="T221" s="161"/>
      <c r="U221" s="161"/>
    </row>
    <row r="222" spans="3:21" ht="27" customHeight="1">
      <c r="C222" s="260" t="s">
        <v>601</v>
      </c>
      <c r="D222" s="251">
        <f>2.23+3.3+2.23</f>
        <v>7.76</v>
      </c>
      <c r="E222" s="257">
        <v>0.15</v>
      </c>
      <c r="F222" s="252">
        <v>0.4</v>
      </c>
      <c r="G222" s="258">
        <f t="shared" si="0"/>
        <v>0.46560000000000001</v>
      </c>
      <c r="H222" s="173"/>
      <c r="I222" s="174"/>
      <c r="O222" s="161"/>
      <c r="P222" s="161"/>
      <c r="Q222" s="161"/>
      <c r="R222" s="161"/>
      <c r="S222" s="161"/>
      <c r="T222" s="161"/>
      <c r="U222" s="161"/>
    </row>
    <row r="223" spans="3:21" ht="27" customHeight="1">
      <c r="C223" s="170"/>
      <c r="D223" s="171"/>
      <c r="E223" s="265"/>
      <c r="F223" s="265"/>
      <c r="G223" s="266">
        <f>SUM(G207:G222)</f>
        <v>3.8478000000000003</v>
      </c>
      <c r="H223" s="173"/>
      <c r="I223" s="174"/>
      <c r="O223" s="161"/>
      <c r="P223" s="161"/>
      <c r="Q223" s="161"/>
      <c r="R223" s="161"/>
      <c r="S223" s="161"/>
      <c r="T223" s="161"/>
      <c r="U223" s="161"/>
    </row>
    <row r="224" spans="3:21" ht="27" customHeight="1">
      <c r="C224" s="180" t="str">
        <f>'Planilha Orcamentaria'!A96</f>
        <v>7.1.2</v>
      </c>
      <c r="D224" s="410" t="str">
        <f>'Planilha Orcamentaria'!C96</f>
        <v xml:space="preserve"> APILOAMENTO DO FUNDO DE VALAS COM SOQUETE </v>
      </c>
      <c r="E224" s="410"/>
      <c r="F224" s="410"/>
      <c r="G224" s="410"/>
      <c r="H224" s="209" t="str">
        <f>'Planilha Orcamentaria'!D96</f>
        <v>m2</v>
      </c>
      <c r="I224" s="165">
        <f>G231</f>
        <v>10.829500000000001</v>
      </c>
      <c r="O224" s="161"/>
      <c r="P224" s="161"/>
      <c r="Q224" s="161"/>
      <c r="R224" s="161"/>
      <c r="S224" s="161"/>
      <c r="T224" s="161"/>
      <c r="U224" s="161"/>
    </row>
    <row r="225" spans="3:21" ht="27" customHeight="1">
      <c r="C225" s="259"/>
      <c r="D225" s="262" t="s">
        <v>582</v>
      </c>
      <c r="E225" s="263" t="s">
        <v>583</v>
      </c>
      <c r="F225" s="263" t="s">
        <v>611</v>
      </c>
      <c r="G225" s="263" t="s">
        <v>612</v>
      </c>
      <c r="H225" s="173"/>
      <c r="I225" s="174"/>
      <c r="O225" s="161"/>
      <c r="P225" s="161"/>
      <c r="Q225" s="161"/>
      <c r="R225" s="161"/>
      <c r="S225" s="161"/>
      <c r="T225" s="161"/>
      <c r="U225" s="161"/>
    </row>
    <row r="226" spans="3:21" ht="27" customHeight="1">
      <c r="C226" s="260" t="s">
        <v>613</v>
      </c>
      <c r="D226" s="251">
        <v>0.65</v>
      </c>
      <c r="E226" s="252">
        <v>0.65</v>
      </c>
      <c r="F226" s="252">
        <v>4</v>
      </c>
      <c r="G226" s="252">
        <f>D226*E226*F226</f>
        <v>1.6900000000000002</v>
      </c>
      <c r="H226" s="173"/>
      <c r="I226" s="174"/>
      <c r="O226" s="161"/>
      <c r="P226" s="161"/>
      <c r="Q226" s="161"/>
      <c r="R226" s="161"/>
      <c r="S226" s="161"/>
      <c r="T226" s="161"/>
      <c r="U226" s="161"/>
    </row>
    <row r="227" spans="3:21" ht="27" customHeight="1">
      <c r="C227" s="260" t="s">
        <v>614</v>
      </c>
      <c r="D227" s="251">
        <v>1.05</v>
      </c>
      <c r="E227" s="252">
        <v>0.75</v>
      </c>
      <c r="F227" s="252">
        <v>4</v>
      </c>
      <c r="G227" s="252">
        <f>D227*E227*F227</f>
        <v>3.1500000000000004</v>
      </c>
      <c r="H227" s="173"/>
      <c r="I227" s="174"/>
      <c r="O227" s="161"/>
      <c r="P227" s="161"/>
      <c r="Q227" s="161"/>
      <c r="R227" s="161"/>
      <c r="S227" s="161"/>
      <c r="T227" s="161"/>
      <c r="U227" s="161"/>
    </row>
    <row r="228" spans="3:21" ht="27" customHeight="1">
      <c r="C228" s="260" t="s">
        <v>615</v>
      </c>
      <c r="D228" s="251">
        <v>3.3</v>
      </c>
      <c r="E228" s="252">
        <v>0.15</v>
      </c>
      <c r="F228" s="252">
        <v>4</v>
      </c>
      <c r="G228" s="252">
        <f>D228*E228*F228</f>
        <v>1.9799999999999998</v>
      </c>
      <c r="H228" s="173"/>
      <c r="I228" s="174"/>
      <c r="O228" s="161"/>
      <c r="P228" s="161"/>
      <c r="Q228" s="161"/>
      <c r="R228" s="161"/>
      <c r="S228" s="161"/>
      <c r="T228" s="161"/>
      <c r="U228" s="161"/>
    </row>
    <row r="229" spans="3:21" ht="27" customHeight="1">
      <c r="C229" s="260" t="s">
        <v>616</v>
      </c>
      <c r="D229" s="251">
        <f>2.23+3.3+2.23</f>
        <v>7.76</v>
      </c>
      <c r="E229" s="252">
        <v>0.15</v>
      </c>
      <c r="F229" s="252">
        <v>3</v>
      </c>
      <c r="G229" s="252">
        <f>D229*E229*F229</f>
        <v>3.492</v>
      </c>
      <c r="H229" s="173"/>
      <c r="I229" s="174"/>
      <c r="O229" s="161"/>
      <c r="P229" s="161"/>
      <c r="Q229" s="161"/>
      <c r="R229" s="161"/>
      <c r="S229" s="161"/>
      <c r="T229" s="161"/>
      <c r="U229" s="161"/>
    </row>
    <row r="230" spans="3:21" ht="27" customHeight="1">
      <c r="C230" s="260" t="s">
        <v>617</v>
      </c>
      <c r="D230" s="264">
        <v>3.45</v>
      </c>
      <c r="E230" s="252">
        <v>0.15</v>
      </c>
      <c r="F230" s="252">
        <v>1</v>
      </c>
      <c r="G230" s="257">
        <f>D230*E230</f>
        <v>0.51749999999999996</v>
      </c>
      <c r="H230" s="173"/>
      <c r="I230" s="174"/>
      <c r="O230" s="161"/>
      <c r="P230" s="161"/>
      <c r="Q230" s="161"/>
      <c r="R230" s="161"/>
      <c r="S230" s="161"/>
      <c r="T230" s="161"/>
      <c r="U230" s="161"/>
    </row>
    <row r="231" spans="3:21" ht="27" customHeight="1">
      <c r="C231" s="170"/>
      <c r="D231" s="267"/>
      <c r="E231" s="268"/>
      <c r="F231" s="265"/>
      <c r="G231" s="266">
        <f>SUM(G226:G230)</f>
        <v>10.829500000000001</v>
      </c>
      <c r="H231" s="173"/>
      <c r="I231" s="174"/>
      <c r="O231" s="161"/>
      <c r="P231" s="161"/>
      <c r="Q231" s="161"/>
      <c r="R231" s="161"/>
      <c r="S231" s="161"/>
      <c r="T231" s="161"/>
      <c r="U231" s="161"/>
    </row>
    <row r="232" spans="3:21" ht="27" customHeight="1">
      <c r="C232" s="180" t="str">
        <f>'Planilha Orcamentaria'!A98</f>
        <v>7.1.4</v>
      </c>
      <c r="D232" s="410" t="str">
        <f>'Planilha Orcamentaria'!C98</f>
        <v xml:space="preserve">FORMA E DESFORMA EM TÁBUAS DE PINHO (3X) </v>
      </c>
      <c r="E232" s="410"/>
      <c r="F232" s="410"/>
      <c r="G232" s="410"/>
      <c r="H232" s="238" t="str">
        <f>'Planilha Orcamentaria'!D98</f>
        <v>m2</v>
      </c>
      <c r="I232" s="182">
        <f>I239</f>
        <v>19.419</v>
      </c>
      <c r="O232" s="161"/>
      <c r="P232" s="161"/>
      <c r="Q232" s="161"/>
      <c r="R232" s="161"/>
      <c r="S232" s="161"/>
      <c r="T232" s="161"/>
      <c r="U232" s="161"/>
    </row>
    <row r="233" spans="3:21" ht="27" customHeight="1">
      <c r="C233" s="260"/>
      <c r="D233" s="251" t="s">
        <v>618</v>
      </c>
      <c r="E233" s="252" t="s">
        <v>619</v>
      </c>
      <c r="F233" s="252" t="s">
        <v>611</v>
      </c>
      <c r="G233" s="252" t="s">
        <v>620</v>
      </c>
      <c r="H233" s="311" t="s">
        <v>712</v>
      </c>
      <c r="I233" s="252" t="s">
        <v>620</v>
      </c>
      <c r="O233" s="161"/>
      <c r="P233" s="161"/>
      <c r="Q233" s="161"/>
      <c r="R233" s="161"/>
      <c r="S233" s="161"/>
      <c r="T233" s="161"/>
      <c r="U233" s="161"/>
    </row>
    <row r="234" spans="3:21" ht="27" customHeight="1">
      <c r="C234" s="260" t="s">
        <v>613</v>
      </c>
      <c r="D234" s="251">
        <f>0.65+0.65</f>
        <v>1.3</v>
      </c>
      <c r="E234" s="252">
        <v>0.3</v>
      </c>
      <c r="F234" s="252">
        <v>4</v>
      </c>
      <c r="G234" s="252">
        <f>D234*E234*F234</f>
        <v>1.56</v>
      </c>
      <c r="H234" s="311">
        <v>2</v>
      </c>
      <c r="I234" s="312">
        <f>G234*H234</f>
        <v>3.12</v>
      </c>
      <c r="O234" s="161"/>
      <c r="P234" s="161"/>
      <c r="Q234" s="161"/>
      <c r="R234" s="161"/>
      <c r="S234" s="161"/>
      <c r="T234" s="161"/>
      <c r="U234" s="161"/>
    </row>
    <row r="235" spans="3:21" ht="27" customHeight="1">
      <c r="C235" s="260" t="s">
        <v>614</v>
      </c>
      <c r="D235" s="251">
        <f>1.05+0.75</f>
        <v>1.8</v>
      </c>
      <c r="E235" s="252">
        <v>0.3</v>
      </c>
      <c r="F235" s="252">
        <v>4</v>
      </c>
      <c r="G235" s="252">
        <f>D235*E235*F235</f>
        <v>2.16</v>
      </c>
      <c r="H235" s="311">
        <v>2</v>
      </c>
      <c r="I235" s="312">
        <f>G235*H235</f>
        <v>4.32</v>
      </c>
      <c r="O235" s="161"/>
      <c r="P235" s="161"/>
      <c r="Q235" s="161"/>
      <c r="R235" s="161"/>
      <c r="S235" s="161"/>
      <c r="T235" s="161"/>
      <c r="U235" s="161"/>
    </row>
    <row r="236" spans="3:21" ht="27" customHeight="1">
      <c r="C236" s="260" t="s">
        <v>621</v>
      </c>
      <c r="D236" s="251">
        <v>3.3</v>
      </c>
      <c r="E236" s="252">
        <v>0.15</v>
      </c>
      <c r="F236" s="252">
        <v>4</v>
      </c>
      <c r="G236" s="252">
        <f>D236*E236*F236</f>
        <v>1.9799999999999998</v>
      </c>
      <c r="H236" s="311">
        <v>2</v>
      </c>
      <c r="I236" s="312">
        <f>G236*H236</f>
        <v>3.9599999999999995</v>
      </c>
      <c r="O236" s="161"/>
      <c r="P236" s="161"/>
      <c r="Q236" s="161"/>
      <c r="R236" s="161"/>
      <c r="S236" s="161"/>
      <c r="T236" s="161"/>
      <c r="U236" s="161"/>
    </row>
    <row r="237" spans="3:21" ht="27" customHeight="1">
      <c r="C237" s="260" t="s">
        <v>622</v>
      </c>
      <c r="D237" s="251">
        <f>2.23+3.3+2.23</f>
        <v>7.76</v>
      </c>
      <c r="E237" s="252">
        <v>0.15</v>
      </c>
      <c r="F237" s="252">
        <v>3</v>
      </c>
      <c r="G237" s="252">
        <f>D237*E237*F237</f>
        <v>3.492</v>
      </c>
      <c r="H237" s="311">
        <v>2</v>
      </c>
      <c r="I237" s="312">
        <f>G237*H237</f>
        <v>6.984</v>
      </c>
      <c r="O237" s="161"/>
      <c r="P237" s="161"/>
      <c r="Q237" s="161"/>
      <c r="R237" s="161"/>
      <c r="S237" s="161"/>
      <c r="T237" s="161"/>
      <c r="U237" s="161"/>
    </row>
    <row r="238" spans="3:21" ht="27" customHeight="1">
      <c r="C238" s="260" t="s">
        <v>600</v>
      </c>
      <c r="D238" s="251">
        <v>3.45</v>
      </c>
      <c r="E238" s="252">
        <v>0.15</v>
      </c>
      <c r="F238" s="252">
        <v>1</v>
      </c>
      <c r="G238" s="252">
        <f>D238*E238</f>
        <v>0.51749999999999996</v>
      </c>
      <c r="H238" s="311">
        <v>2</v>
      </c>
      <c r="I238" s="312">
        <f>G238*H238</f>
        <v>1.0349999999999999</v>
      </c>
      <c r="O238" s="161"/>
      <c r="P238" s="161"/>
      <c r="Q238" s="161"/>
      <c r="R238" s="161"/>
      <c r="S238" s="161"/>
      <c r="T238" s="161"/>
      <c r="U238" s="161"/>
    </row>
    <row r="239" spans="3:21" ht="27" customHeight="1">
      <c r="C239" s="170"/>
      <c r="D239" s="315"/>
      <c r="E239" s="316"/>
      <c r="F239" s="316"/>
      <c r="G239" s="317"/>
      <c r="H239" s="313" t="s">
        <v>713</v>
      </c>
      <c r="I239" s="314">
        <f>SUM(I234:I238)</f>
        <v>19.419</v>
      </c>
      <c r="O239" s="161"/>
      <c r="P239" s="161"/>
      <c r="Q239" s="161"/>
      <c r="R239" s="161"/>
      <c r="S239" s="161"/>
      <c r="T239" s="161"/>
      <c r="U239" s="161"/>
    </row>
    <row r="240" spans="3:21" ht="27" customHeight="1">
      <c r="C240" s="180" t="str">
        <f>'Planilha Orcamentaria'!A99</f>
        <v>7.1.5</v>
      </c>
      <c r="D240" s="410" t="str">
        <f>'Planilha Orcamentaria'!C99</f>
        <v xml:space="preserve">CORTE, DOBRA E ARMAÇÃO DE AÇO CA-50 D &lt;= 12,5 MM </v>
      </c>
      <c r="E240" s="410"/>
      <c r="F240" s="410"/>
      <c r="G240" s="410"/>
      <c r="H240" s="209" t="s">
        <v>632</v>
      </c>
      <c r="I240" s="165">
        <f>G246</f>
        <v>126.1</v>
      </c>
      <c r="O240" s="161"/>
      <c r="P240" s="161"/>
      <c r="Q240" s="161"/>
      <c r="R240" s="161"/>
      <c r="S240" s="161"/>
      <c r="T240" s="161"/>
      <c r="U240" s="161"/>
    </row>
    <row r="241" spans="3:21" ht="27" customHeight="1">
      <c r="C241" s="260"/>
      <c r="D241" s="270" t="s">
        <v>623</v>
      </c>
      <c r="E241" s="252" t="s">
        <v>624</v>
      </c>
      <c r="F241" s="252"/>
      <c r="G241" s="253" t="s">
        <v>625</v>
      </c>
      <c r="H241" s="173"/>
      <c r="I241" s="174"/>
      <c r="O241" s="161"/>
      <c r="P241" s="161"/>
      <c r="Q241" s="161"/>
      <c r="R241" s="161"/>
      <c r="S241" s="161"/>
      <c r="T241" s="161"/>
      <c r="U241" s="161"/>
    </row>
    <row r="242" spans="3:21" ht="27" customHeight="1">
      <c r="C242" s="260" t="s">
        <v>626</v>
      </c>
      <c r="D242" s="271">
        <v>35.1</v>
      </c>
      <c r="E242" s="272"/>
      <c r="F242" s="252"/>
      <c r="G242" s="253">
        <f>SUM(D242:E242)</f>
        <v>35.1</v>
      </c>
      <c r="H242" s="173"/>
      <c r="I242" s="174"/>
      <c r="O242" s="161"/>
      <c r="P242" s="161"/>
      <c r="Q242" s="161"/>
      <c r="R242" s="161"/>
      <c r="S242" s="161"/>
      <c r="T242" s="161"/>
      <c r="U242" s="161"/>
    </row>
    <row r="243" spans="3:21" ht="27" customHeight="1">
      <c r="C243" s="260" t="s">
        <v>627</v>
      </c>
      <c r="D243" s="271">
        <v>3.3</v>
      </c>
      <c r="E243" s="272" t="s">
        <v>628</v>
      </c>
      <c r="F243" s="252"/>
      <c r="G243" s="253">
        <f>SUM(D243:E243)</f>
        <v>3.3</v>
      </c>
      <c r="H243" s="173"/>
      <c r="I243" s="174"/>
      <c r="O243" s="161"/>
      <c r="P243" s="161"/>
      <c r="Q243" s="161"/>
      <c r="R243" s="161"/>
      <c r="S243" s="161"/>
      <c r="T243" s="161"/>
      <c r="U243" s="161"/>
    </row>
    <row r="244" spans="3:21" ht="27" customHeight="1">
      <c r="C244" s="260" t="s">
        <v>629</v>
      </c>
      <c r="D244" s="271" t="s">
        <v>630</v>
      </c>
      <c r="E244" s="272" t="s">
        <v>628</v>
      </c>
      <c r="F244" s="252"/>
      <c r="G244" s="253" t="str">
        <f>D244</f>
        <v>42,9</v>
      </c>
      <c r="H244" s="173"/>
      <c r="I244" s="174"/>
      <c r="O244" s="161"/>
      <c r="P244" s="161"/>
      <c r="Q244" s="161"/>
      <c r="R244" s="161"/>
      <c r="S244" s="161"/>
      <c r="T244" s="161"/>
      <c r="U244" s="161"/>
    </row>
    <row r="245" spans="3:21" ht="27" customHeight="1">
      <c r="C245" s="260" t="s">
        <v>631</v>
      </c>
      <c r="D245" s="270" t="s">
        <v>628</v>
      </c>
      <c r="E245" s="252">
        <v>44.8</v>
      </c>
      <c r="F245" s="252"/>
      <c r="G245" s="253">
        <f>SUM(D245:E245)</f>
        <v>44.8</v>
      </c>
      <c r="H245" s="173"/>
      <c r="I245" s="174"/>
      <c r="O245" s="161"/>
      <c r="P245" s="161"/>
      <c r="Q245" s="161"/>
      <c r="R245" s="161"/>
      <c r="S245" s="161"/>
      <c r="T245" s="161"/>
      <c r="U245" s="161"/>
    </row>
    <row r="246" spans="3:21" ht="27" customHeight="1">
      <c r="C246" s="273"/>
      <c r="D246" s="151"/>
      <c r="E246" s="265"/>
      <c r="F246" s="265"/>
      <c r="G246" s="266">
        <f>G242+G243+G244+G245</f>
        <v>126.1</v>
      </c>
      <c r="H246" s="173"/>
      <c r="I246" s="174"/>
      <c r="O246" s="161"/>
      <c r="P246" s="161"/>
      <c r="Q246" s="161"/>
      <c r="R246" s="161"/>
      <c r="S246" s="161"/>
      <c r="T246" s="161"/>
      <c r="U246" s="161"/>
    </row>
    <row r="247" spans="3:21" ht="27" customHeight="1">
      <c r="C247" s="180" t="str">
        <f>'Planilha Orcamentaria'!A100</f>
        <v>7.1.6</v>
      </c>
      <c r="D247" s="410" t="str">
        <f>'Planilha Orcamentaria'!C100</f>
        <v xml:space="preserve">LASTRO DE CONCRETO MAGRO </v>
      </c>
      <c r="E247" s="410"/>
      <c r="F247" s="410"/>
      <c r="G247" s="410"/>
      <c r="H247" s="209" t="s">
        <v>633</v>
      </c>
      <c r="I247" s="165">
        <f>F249</f>
        <v>0.54147500000000004</v>
      </c>
      <c r="O247" s="161"/>
      <c r="P247" s="161"/>
      <c r="Q247" s="161"/>
      <c r="R247" s="161"/>
      <c r="S247" s="161"/>
      <c r="T247" s="161"/>
      <c r="U247" s="161"/>
    </row>
    <row r="248" spans="3:21" ht="27" customHeight="1">
      <c r="C248" s="286" t="s">
        <v>634</v>
      </c>
      <c r="D248" s="274" t="s">
        <v>635</v>
      </c>
      <c r="E248" s="274"/>
      <c r="F248" s="253" t="s">
        <v>585</v>
      </c>
      <c r="G248" s="269"/>
      <c r="H248" s="173"/>
      <c r="I248" s="174"/>
      <c r="O248" s="161"/>
      <c r="P248" s="161"/>
      <c r="Q248" s="161"/>
      <c r="R248" s="161"/>
      <c r="S248" s="161"/>
      <c r="T248" s="161"/>
      <c r="U248" s="161"/>
    </row>
    <row r="249" spans="3:21" ht="27" customHeight="1">
      <c r="C249" s="287">
        <v>10.829500000000001</v>
      </c>
      <c r="D249" s="274">
        <v>0.05</v>
      </c>
      <c r="E249" s="274"/>
      <c r="F249" s="266">
        <v>0.54147500000000004</v>
      </c>
      <c r="G249" s="269"/>
      <c r="H249" s="173"/>
      <c r="I249" s="174"/>
      <c r="O249" s="161"/>
      <c r="P249" s="161"/>
      <c r="Q249" s="161"/>
      <c r="R249" s="161"/>
      <c r="S249" s="161"/>
      <c r="T249" s="161"/>
      <c r="U249" s="161"/>
    </row>
    <row r="250" spans="3:21" ht="32.25" customHeight="1">
      <c r="C250" s="180" t="str">
        <f>'Planilha Orcamentaria'!A101</f>
        <v>7.1.7</v>
      </c>
      <c r="D250" s="410" t="str">
        <f>'Planilha Orcamentaria'!C101</f>
        <v>FORNECIMENTO E LANÇAMENTO DE CONCRETO ESTRUTURAL USINADO FCK &gt;= 25 MPA, BRITA 1</v>
      </c>
      <c r="E250" s="410"/>
      <c r="F250" s="410"/>
      <c r="G250" s="410"/>
      <c r="H250" s="209" t="s">
        <v>633</v>
      </c>
      <c r="I250" s="165">
        <f>G269</f>
        <v>6.2418000000000005</v>
      </c>
      <c r="O250" s="161"/>
      <c r="P250" s="161"/>
      <c r="Q250" s="161"/>
      <c r="R250" s="161"/>
      <c r="S250" s="161"/>
      <c r="T250" s="161"/>
      <c r="U250" s="161"/>
    </row>
    <row r="251" spans="3:21" ht="27" customHeight="1">
      <c r="C251" s="260"/>
      <c r="D251" s="275" t="s">
        <v>582</v>
      </c>
      <c r="E251" s="274" t="s">
        <v>583</v>
      </c>
      <c r="F251" s="274" t="s">
        <v>584</v>
      </c>
      <c r="G251" s="253" t="s">
        <v>585</v>
      </c>
      <c r="H251" s="173"/>
      <c r="I251" s="174"/>
      <c r="O251" s="161"/>
      <c r="P251" s="161"/>
      <c r="Q251" s="161"/>
      <c r="R251" s="161"/>
      <c r="S251" s="161"/>
      <c r="T251" s="161"/>
      <c r="U251" s="161"/>
    </row>
    <row r="252" spans="3:21" ht="27" customHeight="1">
      <c r="C252" s="260" t="s">
        <v>586</v>
      </c>
      <c r="D252" s="275">
        <v>0.65</v>
      </c>
      <c r="E252" s="274">
        <v>0.65</v>
      </c>
      <c r="F252" s="274">
        <v>0.3</v>
      </c>
      <c r="G252" s="253">
        <v>0.12675</v>
      </c>
      <c r="H252" s="173"/>
      <c r="I252" s="174"/>
      <c r="O252" s="161"/>
      <c r="P252" s="161"/>
      <c r="Q252" s="161"/>
      <c r="R252" s="161"/>
      <c r="S252" s="161"/>
      <c r="T252" s="161"/>
      <c r="U252" s="161"/>
    </row>
    <row r="253" spans="3:21" ht="27" customHeight="1">
      <c r="C253" s="260" t="s">
        <v>587</v>
      </c>
      <c r="D253" s="275">
        <v>0.65</v>
      </c>
      <c r="E253" s="274">
        <v>0.65</v>
      </c>
      <c r="F253" s="274">
        <v>0.3</v>
      </c>
      <c r="G253" s="253">
        <v>0.12675</v>
      </c>
      <c r="H253" s="173"/>
      <c r="I253" s="174"/>
      <c r="O253" s="161"/>
      <c r="P253" s="161"/>
      <c r="Q253" s="161"/>
      <c r="R253" s="161"/>
      <c r="S253" s="161"/>
      <c r="T253" s="161"/>
      <c r="U253" s="161"/>
    </row>
    <row r="254" spans="3:21" ht="27" customHeight="1">
      <c r="C254" s="260" t="s">
        <v>588</v>
      </c>
      <c r="D254" s="275">
        <v>1.05</v>
      </c>
      <c r="E254" s="274">
        <v>0.75</v>
      </c>
      <c r="F254" s="274">
        <v>0.3</v>
      </c>
      <c r="G254" s="253">
        <v>0.23625000000000002</v>
      </c>
      <c r="H254" s="173"/>
      <c r="I254" s="174"/>
      <c r="O254" s="161"/>
      <c r="P254" s="161"/>
      <c r="Q254" s="161"/>
      <c r="R254" s="161"/>
      <c r="S254" s="161"/>
      <c r="T254" s="161"/>
      <c r="U254" s="161"/>
    </row>
    <row r="255" spans="3:21" ht="27" customHeight="1">
      <c r="C255" s="260" t="s">
        <v>589</v>
      </c>
      <c r="D255" s="275">
        <v>1.05</v>
      </c>
      <c r="E255" s="274">
        <v>0.75</v>
      </c>
      <c r="F255" s="274">
        <v>0.3</v>
      </c>
      <c r="G255" s="253">
        <v>0.23625000000000002</v>
      </c>
      <c r="H255" s="173"/>
      <c r="I255" s="174"/>
      <c r="O255" s="161"/>
      <c r="P255" s="161"/>
      <c r="Q255" s="161"/>
      <c r="R255" s="161"/>
      <c r="S255" s="161"/>
      <c r="T255" s="161"/>
      <c r="U255" s="161"/>
    </row>
    <row r="256" spans="3:21" ht="27" customHeight="1">
      <c r="C256" s="260" t="s">
        <v>590</v>
      </c>
      <c r="D256" s="275">
        <v>1.05</v>
      </c>
      <c r="E256" s="274">
        <v>0.75</v>
      </c>
      <c r="F256" s="274">
        <v>0.3</v>
      </c>
      <c r="G256" s="253">
        <v>0.23625000000000002</v>
      </c>
      <c r="H256" s="173"/>
      <c r="I256" s="174"/>
      <c r="O256" s="161"/>
      <c r="P256" s="161"/>
      <c r="Q256" s="161"/>
      <c r="R256" s="161"/>
      <c r="S256" s="161"/>
      <c r="T256" s="161"/>
      <c r="U256" s="161"/>
    </row>
    <row r="257" spans="3:21" ht="27" customHeight="1">
      <c r="C257" s="260" t="s">
        <v>591</v>
      </c>
      <c r="D257" s="275">
        <v>1.05</v>
      </c>
      <c r="E257" s="274">
        <v>0.75</v>
      </c>
      <c r="F257" s="274">
        <v>0.3</v>
      </c>
      <c r="G257" s="253">
        <v>0.23625000000000002</v>
      </c>
      <c r="H257" s="173"/>
      <c r="I257" s="174"/>
      <c r="O257" s="161"/>
      <c r="P257" s="161"/>
      <c r="Q257" s="161"/>
      <c r="R257" s="161"/>
      <c r="S257" s="161"/>
      <c r="T257" s="161"/>
      <c r="U257" s="161"/>
    </row>
    <row r="258" spans="3:21" ht="27" customHeight="1">
      <c r="C258" s="260" t="s">
        <v>592</v>
      </c>
      <c r="D258" s="275">
        <v>0.65</v>
      </c>
      <c r="E258" s="274">
        <v>0.65</v>
      </c>
      <c r="F258" s="274">
        <v>0.3</v>
      </c>
      <c r="G258" s="253">
        <v>0.12675</v>
      </c>
      <c r="H258" s="173"/>
      <c r="I258" s="174"/>
      <c r="O258" s="161"/>
      <c r="P258" s="161"/>
      <c r="Q258" s="161"/>
      <c r="R258" s="161"/>
      <c r="S258" s="161"/>
      <c r="T258" s="161"/>
      <c r="U258" s="161"/>
    </row>
    <row r="259" spans="3:21" ht="27" customHeight="1">
      <c r="C259" s="260" t="s">
        <v>593</v>
      </c>
      <c r="D259" s="275">
        <v>0.65</v>
      </c>
      <c r="E259" s="274">
        <v>0.65</v>
      </c>
      <c r="F259" s="274">
        <v>0.3</v>
      </c>
      <c r="G259" s="253">
        <v>0.12675</v>
      </c>
      <c r="H259" s="173"/>
      <c r="I259" s="174"/>
      <c r="O259" s="161"/>
      <c r="P259" s="161"/>
      <c r="Q259" s="161"/>
      <c r="R259" s="161"/>
      <c r="S259" s="161"/>
      <c r="T259" s="161"/>
      <c r="U259" s="161"/>
    </row>
    <row r="260" spans="3:21" ht="27" customHeight="1">
      <c r="C260" s="260" t="s">
        <v>594</v>
      </c>
      <c r="D260" s="275">
        <v>3.3</v>
      </c>
      <c r="E260" s="274">
        <v>0.15</v>
      </c>
      <c r="F260" s="274">
        <v>0.4</v>
      </c>
      <c r="G260" s="253">
        <v>0.19799999999999998</v>
      </c>
      <c r="H260" s="173"/>
      <c r="I260" s="174"/>
      <c r="O260" s="161"/>
      <c r="P260" s="161"/>
      <c r="Q260" s="161"/>
      <c r="R260" s="161"/>
      <c r="S260" s="161"/>
      <c r="T260" s="161"/>
      <c r="U260" s="161"/>
    </row>
    <row r="261" spans="3:21" ht="27" customHeight="1">
      <c r="C261" s="260" t="s">
        <v>595</v>
      </c>
      <c r="D261" s="275">
        <v>3.3</v>
      </c>
      <c r="E261" s="274">
        <v>0.15</v>
      </c>
      <c r="F261" s="274">
        <v>0.4</v>
      </c>
      <c r="G261" s="253">
        <v>0.19799999999999998</v>
      </c>
      <c r="H261" s="173"/>
      <c r="I261" s="174"/>
      <c r="O261" s="161"/>
      <c r="P261" s="161"/>
      <c r="Q261" s="161"/>
      <c r="R261" s="161"/>
      <c r="S261" s="161"/>
      <c r="T261" s="161"/>
      <c r="U261" s="161"/>
    </row>
    <row r="262" spans="3:21" ht="27" customHeight="1">
      <c r="C262" s="260" t="s">
        <v>596</v>
      </c>
      <c r="D262" s="275">
        <v>3.3</v>
      </c>
      <c r="E262" s="274">
        <v>0.15</v>
      </c>
      <c r="F262" s="274">
        <v>0.4</v>
      </c>
      <c r="G262" s="253">
        <v>0.19799999999999998</v>
      </c>
      <c r="H262" s="173"/>
      <c r="I262" s="174"/>
      <c r="O262" s="161"/>
      <c r="P262" s="161"/>
      <c r="Q262" s="161"/>
      <c r="R262" s="161"/>
      <c r="S262" s="161"/>
      <c r="T262" s="161"/>
      <c r="U262" s="161"/>
    </row>
    <row r="263" spans="3:21" ht="27" customHeight="1">
      <c r="C263" s="260" t="s">
        <v>597</v>
      </c>
      <c r="D263" s="275">
        <v>3.3</v>
      </c>
      <c r="E263" s="274">
        <v>0.15</v>
      </c>
      <c r="F263" s="274">
        <v>0.4</v>
      </c>
      <c r="G263" s="253">
        <v>0.19799999999999998</v>
      </c>
      <c r="H263" s="173"/>
      <c r="I263" s="174"/>
      <c r="O263" s="161"/>
      <c r="P263" s="161"/>
      <c r="Q263" s="161"/>
      <c r="R263" s="161"/>
      <c r="S263" s="161"/>
      <c r="T263" s="161"/>
      <c r="U263" s="161"/>
    </row>
    <row r="264" spans="3:21" ht="27" customHeight="1">
      <c r="C264" s="260" t="s">
        <v>598</v>
      </c>
      <c r="D264" s="275">
        <v>7.76</v>
      </c>
      <c r="E264" s="274">
        <v>0.15</v>
      </c>
      <c r="F264" s="274">
        <v>0.4</v>
      </c>
      <c r="G264" s="253">
        <v>0.46560000000000001</v>
      </c>
      <c r="H264" s="173"/>
      <c r="I264" s="174"/>
      <c r="O264" s="161"/>
      <c r="P264" s="161"/>
      <c r="Q264" s="161"/>
      <c r="R264" s="161"/>
      <c r="S264" s="161"/>
      <c r="T264" s="161"/>
      <c r="U264" s="161"/>
    </row>
    <row r="265" spans="3:21" ht="27" customHeight="1">
      <c r="C265" s="260" t="s">
        <v>599</v>
      </c>
      <c r="D265" s="275">
        <v>7.76</v>
      </c>
      <c r="E265" s="274">
        <v>0.15</v>
      </c>
      <c r="F265" s="274">
        <v>0.4</v>
      </c>
      <c r="G265" s="253">
        <v>0.46560000000000001</v>
      </c>
      <c r="H265" s="173"/>
      <c r="I265" s="174"/>
      <c r="O265" s="161"/>
      <c r="P265" s="161"/>
      <c r="Q265" s="161"/>
      <c r="R265" s="161"/>
      <c r="S265" s="161"/>
      <c r="T265" s="161"/>
      <c r="U265" s="161"/>
    </row>
    <row r="266" spans="3:21" ht="27" customHeight="1">
      <c r="C266" s="260" t="s">
        <v>600</v>
      </c>
      <c r="D266" s="275">
        <v>3.45</v>
      </c>
      <c r="E266" s="274">
        <v>0.15</v>
      </c>
      <c r="F266" s="274">
        <v>0.4</v>
      </c>
      <c r="G266" s="253">
        <v>0.20699999999999999</v>
      </c>
      <c r="H266" s="173"/>
      <c r="I266" s="174"/>
      <c r="O266" s="161"/>
      <c r="P266" s="161"/>
      <c r="Q266" s="161"/>
      <c r="R266" s="161"/>
      <c r="S266" s="161"/>
      <c r="T266" s="161"/>
      <c r="U266" s="161"/>
    </row>
    <row r="267" spans="3:21" ht="27" customHeight="1">
      <c r="C267" s="260" t="s">
        <v>601</v>
      </c>
      <c r="D267" s="275">
        <v>7.76</v>
      </c>
      <c r="E267" s="274">
        <v>0.15</v>
      </c>
      <c r="F267" s="274">
        <v>0.4</v>
      </c>
      <c r="G267" s="253">
        <v>0.46560000000000001</v>
      </c>
      <c r="H267" s="173"/>
      <c r="I267" s="174"/>
      <c r="O267" s="161"/>
      <c r="P267" s="161"/>
      <c r="Q267" s="161"/>
      <c r="R267" s="161"/>
      <c r="S267" s="161"/>
      <c r="T267" s="161"/>
      <c r="U267" s="161"/>
    </row>
    <row r="268" spans="3:21" ht="27" customHeight="1">
      <c r="C268" s="260" t="s">
        <v>636</v>
      </c>
      <c r="D268" s="275">
        <v>7.6</v>
      </c>
      <c r="E268" s="274">
        <v>3.15</v>
      </c>
      <c r="F268" s="274">
        <v>0.1</v>
      </c>
      <c r="G268" s="253">
        <v>2.3940000000000001</v>
      </c>
      <c r="H268" s="173"/>
      <c r="I268" s="174"/>
      <c r="O268" s="161"/>
      <c r="P268" s="161"/>
      <c r="Q268" s="161"/>
      <c r="R268" s="161"/>
      <c r="S268" s="161"/>
      <c r="T268" s="161"/>
      <c r="U268" s="161"/>
    </row>
    <row r="269" spans="3:21" ht="27" customHeight="1">
      <c r="C269" s="170"/>
      <c r="D269" s="171"/>
      <c r="E269" s="171"/>
      <c r="F269" s="171"/>
      <c r="G269" s="278">
        <f>SUM(G252:G268)</f>
        <v>6.2418000000000005</v>
      </c>
      <c r="H269" s="173"/>
      <c r="I269" s="174"/>
      <c r="O269" s="161"/>
      <c r="P269" s="161"/>
      <c r="Q269" s="161"/>
      <c r="R269" s="161"/>
      <c r="S269" s="161"/>
      <c r="T269" s="161"/>
      <c r="U269" s="161"/>
    </row>
    <row r="270" spans="3:21" ht="27" customHeight="1">
      <c r="C270" s="180" t="str">
        <f>'Planilha Orcamentaria'!A102</f>
        <v>7.1.8</v>
      </c>
      <c r="D270" s="410" t="str">
        <f>'Planilha Orcamentaria'!C102</f>
        <v>IMPERMEABILIZAÇÃO COM ARGAMASSA TRAÇO 1:3, E = 2,50 CM COMADITIVO</v>
      </c>
      <c r="E270" s="410"/>
      <c r="F270" s="410"/>
      <c r="G270" s="410"/>
      <c r="H270" s="209" t="s">
        <v>157</v>
      </c>
      <c r="I270" s="165">
        <f>F275</f>
        <v>40.164999999999999</v>
      </c>
      <c r="O270" s="161"/>
      <c r="P270" s="161"/>
      <c r="Q270" s="161"/>
      <c r="R270" s="161"/>
      <c r="S270" s="161"/>
      <c r="T270" s="161"/>
      <c r="U270" s="161"/>
    </row>
    <row r="271" spans="3:21" ht="27" customHeight="1">
      <c r="C271" s="288"/>
      <c r="D271" s="270" t="s">
        <v>637</v>
      </c>
      <c r="E271" s="274" t="s">
        <v>638</v>
      </c>
      <c r="F271" s="274" t="s">
        <v>612</v>
      </c>
      <c r="G271" s="172"/>
      <c r="H271" s="173"/>
      <c r="I271" s="174"/>
      <c r="O271" s="161"/>
      <c r="P271" s="161"/>
      <c r="Q271" s="161"/>
      <c r="R271" s="161"/>
      <c r="S271" s="161"/>
      <c r="T271" s="161"/>
      <c r="U271" s="161"/>
    </row>
    <row r="272" spans="3:21" ht="27" customHeight="1">
      <c r="C272" s="260" t="s">
        <v>636</v>
      </c>
      <c r="D272" s="275">
        <v>7.6</v>
      </c>
      <c r="E272" s="274">
        <v>3.15</v>
      </c>
      <c r="F272" s="274">
        <f>D272*E272</f>
        <v>23.939999999999998</v>
      </c>
      <c r="G272" s="172"/>
      <c r="H272" s="173"/>
      <c r="I272" s="174"/>
      <c r="O272" s="161"/>
      <c r="P272" s="161"/>
      <c r="Q272" s="161"/>
      <c r="R272" s="161"/>
      <c r="S272" s="161"/>
      <c r="T272" s="161"/>
      <c r="U272" s="161"/>
    </row>
    <row r="273" spans="3:21" ht="27" customHeight="1">
      <c r="C273" s="260"/>
      <c r="D273" s="275" t="s">
        <v>639</v>
      </c>
      <c r="E273" s="274" t="s">
        <v>619</v>
      </c>
      <c r="F273" s="274" t="s">
        <v>612</v>
      </c>
      <c r="G273" s="172"/>
      <c r="H273" s="173"/>
      <c r="I273" s="174"/>
      <c r="O273" s="161"/>
      <c r="P273" s="161"/>
      <c r="Q273" s="161"/>
      <c r="R273" s="161"/>
      <c r="S273" s="161"/>
      <c r="T273" s="161"/>
      <c r="U273" s="161"/>
    </row>
    <row r="274" spans="3:21" ht="27" customHeight="1">
      <c r="C274" s="260" t="s">
        <v>640</v>
      </c>
      <c r="D274" s="271">
        <f>15+8+9.45</f>
        <v>32.450000000000003</v>
      </c>
      <c r="E274" s="274">
        <v>0.5</v>
      </c>
      <c r="F274" s="274">
        <f>D274*E274</f>
        <v>16.225000000000001</v>
      </c>
      <c r="G274" s="172"/>
      <c r="H274" s="173"/>
      <c r="I274" s="174"/>
      <c r="O274" s="161"/>
      <c r="P274" s="161"/>
      <c r="Q274" s="161"/>
      <c r="R274" s="161"/>
      <c r="S274" s="161"/>
      <c r="T274" s="161"/>
      <c r="U274" s="161"/>
    </row>
    <row r="275" spans="3:21" ht="27" customHeight="1">
      <c r="C275" s="170"/>
      <c r="D275" s="171"/>
      <c r="E275" s="171"/>
      <c r="F275" s="279">
        <f>F272+F274</f>
        <v>40.164999999999999</v>
      </c>
      <c r="G275" s="172"/>
      <c r="H275" s="173"/>
      <c r="I275" s="174"/>
      <c r="O275" s="161"/>
      <c r="P275" s="161"/>
      <c r="Q275" s="161"/>
      <c r="R275" s="161"/>
      <c r="S275" s="161"/>
      <c r="T275" s="161"/>
      <c r="U275" s="161"/>
    </row>
    <row r="276" spans="3:21" ht="27" customHeight="1">
      <c r="C276" s="180" t="str">
        <f>'Planilha Orcamentaria'!A104</f>
        <v>7.1.9</v>
      </c>
      <c r="D276" s="410" t="str">
        <f>'Planilha Orcamentaria'!C104</f>
        <v>FORMA E DESFORMA EM TÁBUAS DE PINHO (3X)</v>
      </c>
      <c r="E276" s="410"/>
      <c r="F276" s="410"/>
      <c r="G276" s="410"/>
      <c r="H276" s="209" t="s">
        <v>157</v>
      </c>
      <c r="I276" s="165">
        <f>G281</f>
        <v>46.003999999999998</v>
      </c>
      <c r="O276" s="161"/>
      <c r="P276" s="161"/>
      <c r="Q276" s="161"/>
      <c r="R276" s="161"/>
      <c r="S276" s="161"/>
      <c r="T276" s="161"/>
      <c r="U276" s="161"/>
    </row>
    <row r="277" spans="3:21" ht="27" customHeight="1">
      <c r="C277" s="260"/>
      <c r="D277" s="275" t="s">
        <v>618</v>
      </c>
      <c r="E277" s="274" t="s">
        <v>619</v>
      </c>
      <c r="F277" s="274" t="s">
        <v>611</v>
      </c>
      <c r="G277" s="274" t="s">
        <v>620</v>
      </c>
      <c r="H277" s="173"/>
      <c r="I277" s="174"/>
      <c r="O277" s="161"/>
      <c r="P277" s="161"/>
      <c r="Q277" s="161"/>
      <c r="R277" s="161"/>
      <c r="S277" s="161"/>
      <c r="T277" s="161"/>
      <c r="U277" s="161"/>
    </row>
    <row r="278" spans="3:21" ht="27" customHeight="1">
      <c r="C278" s="260" t="s">
        <v>641</v>
      </c>
      <c r="D278" s="275">
        <v>0.6</v>
      </c>
      <c r="E278" s="274">
        <v>3.9</v>
      </c>
      <c r="F278" s="274">
        <v>8</v>
      </c>
      <c r="G278" s="253">
        <f>D278*E278*F278</f>
        <v>18.72</v>
      </c>
      <c r="H278" s="173"/>
      <c r="I278" s="174"/>
      <c r="O278" s="161"/>
      <c r="P278" s="161"/>
      <c r="Q278" s="161"/>
      <c r="R278" s="161"/>
      <c r="S278" s="161"/>
      <c r="T278" s="161"/>
      <c r="U278" s="161"/>
    </row>
    <row r="279" spans="3:21" ht="27" customHeight="1">
      <c r="C279" s="260" t="s">
        <v>615</v>
      </c>
      <c r="D279" s="275">
        <v>0.95000000000000007</v>
      </c>
      <c r="E279" s="274">
        <v>3.3</v>
      </c>
      <c r="F279" s="274">
        <v>4</v>
      </c>
      <c r="G279" s="253">
        <f>D279*E279*F279</f>
        <v>12.540000000000001</v>
      </c>
      <c r="H279" s="173"/>
      <c r="I279" s="174"/>
      <c r="O279" s="161"/>
      <c r="P279" s="161"/>
      <c r="Q279" s="161"/>
      <c r="R279" s="161"/>
      <c r="S279" s="161"/>
      <c r="T279" s="161"/>
      <c r="U279" s="161"/>
    </row>
    <row r="280" spans="3:21" ht="27" customHeight="1">
      <c r="C280" s="260" t="s">
        <v>642</v>
      </c>
      <c r="D280" s="275">
        <v>0.95000000000000007</v>
      </c>
      <c r="E280" s="274">
        <v>7.76</v>
      </c>
      <c r="F280" s="274">
        <v>2</v>
      </c>
      <c r="G280" s="253">
        <f>D280*E280*F280</f>
        <v>14.744</v>
      </c>
      <c r="H280" s="173"/>
      <c r="I280" s="174"/>
      <c r="O280" s="161"/>
      <c r="P280" s="161"/>
      <c r="Q280" s="161"/>
      <c r="R280" s="161"/>
      <c r="S280" s="161"/>
      <c r="T280" s="161"/>
      <c r="U280" s="161"/>
    </row>
    <row r="281" spans="3:21" ht="27" customHeight="1">
      <c r="C281" s="170"/>
      <c r="D281" s="171"/>
      <c r="E281" s="171"/>
      <c r="F281" s="171"/>
      <c r="G281" s="278">
        <f>SUM(G278:G280)</f>
        <v>46.003999999999998</v>
      </c>
      <c r="H281" s="173"/>
      <c r="I281" s="174"/>
      <c r="O281" s="161"/>
      <c r="P281" s="161"/>
      <c r="Q281" s="161"/>
      <c r="R281" s="161"/>
      <c r="S281" s="161"/>
      <c r="T281" s="161"/>
      <c r="U281" s="161"/>
    </row>
    <row r="282" spans="3:21" ht="27" customHeight="1">
      <c r="C282" s="180" t="str">
        <f>'Planilha Orcamentaria'!A105</f>
        <v>7.1.10</v>
      </c>
      <c r="D282" s="410" t="str">
        <f>'Planilha Orcamentaria'!C105</f>
        <v xml:space="preserve">CORTE, DOBRA E ARMAÇÃO DE AÇO CA-50 D &lt;= 12,5 MM </v>
      </c>
      <c r="E282" s="410"/>
      <c r="F282" s="410"/>
      <c r="G282" s="410"/>
      <c r="H282" s="209" t="s">
        <v>449</v>
      </c>
      <c r="I282" s="165">
        <f>G290</f>
        <v>350</v>
      </c>
      <c r="O282" s="161"/>
      <c r="P282" s="161"/>
      <c r="Q282" s="161"/>
      <c r="R282" s="161"/>
      <c r="S282" s="161"/>
      <c r="T282" s="161"/>
      <c r="U282" s="161"/>
    </row>
    <row r="283" spans="3:21" ht="27" customHeight="1">
      <c r="C283" s="260"/>
      <c r="D283" s="274" t="s">
        <v>643</v>
      </c>
      <c r="E283" s="253" t="s">
        <v>644</v>
      </c>
      <c r="F283" s="274" t="s">
        <v>716</v>
      </c>
      <c r="G283" s="253" t="s">
        <v>625</v>
      </c>
      <c r="H283" s="173"/>
      <c r="I283" s="174"/>
      <c r="O283" s="161"/>
      <c r="P283" s="161"/>
      <c r="Q283" s="161"/>
      <c r="R283" s="161"/>
      <c r="S283" s="161"/>
      <c r="T283" s="161"/>
      <c r="U283" s="161"/>
    </row>
    <row r="284" spans="3:21" ht="27" customHeight="1">
      <c r="C284" s="260" t="s">
        <v>645</v>
      </c>
      <c r="D284" s="274" t="s">
        <v>628</v>
      </c>
      <c r="E284" s="253">
        <v>9</v>
      </c>
      <c r="F284" s="274"/>
      <c r="G284" s="253">
        <f>SUM(D284:F284)</f>
        <v>9</v>
      </c>
      <c r="H284" s="173"/>
      <c r="I284" s="174"/>
      <c r="O284" s="161"/>
      <c r="P284" s="161"/>
      <c r="Q284" s="161"/>
      <c r="R284" s="161"/>
      <c r="S284" s="161"/>
      <c r="T284" s="161"/>
      <c r="U284" s="161"/>
    </row>
    <row r="285" spans="3:21" ht="27" customHeight="1">
      <c r="C285" s="260" t="s">
        <v>626</v>
      </c>
      <c r="D285" s="274">
        <v>28</v>
      </c>
      <c r="E285" s="253" t="s">
        <v>628</v>
      </c>
      <c r="F285" s="274"/>
      <c r="G285" s="253">
        <f>SUM(D285:F285)</f>
        <v>28</v>
      </c>
      <c r="H285" s="173"/>
      <c r="I285" s="174"/>
      <c r="O285" s="161"/>
      <c r="P285" s="161"/>
      <c r="Q285" s="161"/>
      <c r="R285" s="161"/>
      <c r="S285" s="161"/>
      <c r="T285" s="161"/>
      <c r="U285" s="161"/>
    </row>
    <row r="286" spans="3:21" ht="27" customHeight="1">
      <c r="C286" s="260" t="s">
        <v>627</v>
      </c>
      <c r="D286" s="274">
        <v>11.2</v>
      </c>
      <c r="E286" s="253">
        <v>103.5</v>
      </c>
      <c r="F286" s="274">
        <v>36.799999999999997</v>
      </c>
      <c r="G286" s="253">
        <f>SUM(D286:F286)</f>
        <v>151.5</v>
      </c>
      <c r="H286" s="173"/>
      <c r="I286" s="174"/>
      <c r="O286" s="161"/>
      <c r="P286" s="161"/>
      <c r="Q286" s="161"/>
      <c r="R286" s="161"/>
      <c r="S286" s="161"/>
      <c r="T286" s="161"/>
      <c r="U286" s="161"/>
    </row>
    <row r="287" spans="3:21" ht="24.75" customHeight="1">
      <c r="C287" s="260" t="s">
        <v>629</v>
      </c>
      <c r="D287" s="274">
        <v>24.8</v>
      </c>
      <c r="E287" s="253">
        <v>23.1</v>
      </c>
      <c r="F287" s="274"/>
      <c r="G287" s="253">
        <v>47.900000000000006</v>
      </c>
      <c r="H287" s="173"/>
      <c r="I287" s="174"/>
      <c r="O287" s="161"/>
      <c r="P287" s="161"/>
      <c r="Q287" s="161"/>
      <c r="R287" s="161"/>
      <c r="S287" s="161"/>
      <c r="T287" s="161"/>
      <c r="U287" s="161"/>
    </row>
    <row r="288" spans="3:21" ht="21" customHeight="1">
      <c r="C288" s="260" t="s">
        <v>646</v>
      </c>
      <c r="D288" s="274">
        <v>8.8000000000000007</v>
      </c>
      <c r="E288" s="253" t="s">
        <v>628</v>
      </c>
      <c r="F288" s="274">
        <v>98.4</v>
      </c>
      <c r="G288" s="253">
        <f>SUM(D288:F288)</f>
        <v>107.2</v>
      </c>
      <c r="H288" s="173"/>
      <c r="I288" s="174"/>
      <c r="O288" s="161"/>
      <c r="P288" s="161"/>
      <c r="Q288" s="161"/>
      <c r="R288" s="161"/>
      <c r="S288" s="161"/>
      <c r="T288" s="161"/>
      <c r="U288" s="161"/>
    </row>
    <row r="289" spans="3:21" ht="18.75" customHeight="1">
      <c r="C289" s="260" t="s">
        <v>631</v>
      </c>
      <c r="D289" s="274">
        <v>6.4</v>
      </c>
      <c r="E289" s="253" t="s">
        <v>628</v>
      </c>
      <c r="F289" s="274"/>
      <c r="G289" s="253">
        <f>SUM(D289:F289)</f>
        <v>6.4</v>
      </c>
      <c r="H289" s="173"/>
      <c r="I289" s="174"/>
      <c r="O289" s="161"/>
      <c r="P289" s="161"/>
      <c r="Q289" s="161"/>
      <c r="R289" s="161"/>
      <c r="S289" s="161"/>
      <c r="T289" s="161"/>
      <c r="U289" s="161"/>
    </row>
    <row r="290" spans="3:21" ht="27" customHeight="1">
      <c r="C290" s="289"/>
      <c r="D290" s="276"/>
      <c r="E290" s="277"/>
      <c r="F290" s="276"/>
      <c r="G290" s="269">
        <f>SUM(G284:G289)</f>
        <v>350</v>
      </c>
      <c r="H290" s="173"/>
      <c r="I290" s="174"/>
      <c r="O290" s="161"/>
      <c r="P290" s="161"/>
      <c r="Q290" s="161"/>
      <c r="R290" s="161"/>
      <c r="S290" s="161"/>
      <c r="T290" s="161"/>
      <c r="U290" s="161"/>
    </row>
    <row r="291" spans="3:21" ht="27" customHeight="1">
      <c r="C291" s="180" t="str">
        <f>'Planilha Orcamentaria'!A106</f>
        <v>7.1.11</v>
      </c>
      <c r="D291" s="410" t="str">
        <f>'Planilha Orcamentaria'!C106</f>
        <v>ESCORAMENTO PARA LAJE PRÉ MOLDADAS EM TABUAS DE PINHO, INCLUSIVE RETIRADA</v>
      </c>
      <c r="E291" s="410"/>
      <c r="F291" s="410"/>
      <c r="G291" s="410"/>
      <c r="H291" s="209" t="s">
        <v>157</v>
      </c>
      <c r="I291" s="165">
        <f>G292</f>
        <v>23.939999999999998</v>
      </c>
      <c r="O291" s="161"/>
      <c r="P291" s="161"/>
      <c r="Q291" s="161"/>
      <c r="R291" s="161"/>
      <c r="S291" s="161"/>
      <c r="T291" s="161"/>
      <c r="U291" s="161"/>
    </row>
    <row r="292" spans="3:21" ht="27" customHeight="1">
      <c r="C292" s="260" t="s">
        <v>647</v>
      </c>
      <c r="D292" s="275">
        <v>7.6</v>
      </c>
      <c r="E292" s="274">
        <v>3.15</v>
      </c>
      <c r="F292" s="274"/>
      <c r="G292" s="253">
        <f>D292*E292</f>
        <v>23.939999999999998</v>
      </c>
      <c r="H292" s="173"/>
      <c r="I292" s="174"/>
      <c r="O292" s="161"/>
      <c r="P292" s="161"/>
      <c r="Q292" s="161"/>
      <c r="R292" s="161"/>
      <c r="S292" s="161"/>
      <c r="T292" s="161"/>
      <c r="U292" s="161"/>
    </row>
    <row r="293" spans="3:21" ht="33.75" customHeight="1">
      <c r="C293" s="180" t="str">
        <f>'Planilha Orcamentaria'!A107</f>
        <v>7.1.12</v>
      </c>
      <c r="D293" s="410" t="str">
        <f>'Planilha Orcamentaria'!C107</f>
        <v>FORNECIMENTO E LANÇAMENTO DE CONCRETO ESTRUTURAL USINADO FCK &gt;= 25 MPA, BRITA 1</v>
      </c>
      <c r="E293" s="410"/>
      <c r="F293" s="410"/>
      <c r="G293" s="410"/>
      <c r="H293" s="209" t="s">
        <v>633</v>
      </c>
      <c r="I293" s="165">
        <f>G302</f>
        <v>4.2049499999999993</v>
      </c>
      <c r="O293" s="161"/>
      <c r="P293" s="161"/>
      <c r="Q293" s="161"/>
      <c r="R293" s="161"/>
      <c r="S293" s="161"/>
      <c r="T293" s="161"/>
      <c r="U293" s="161"/>
    </row>
    <row r="294" spans="3:21" ht="27" customHeight="1">
      <c r="C294" s="260" t="s">
        <v>641</v>
      </c>
      <c r="D294" s="275">
        <v>0.15</v>
      </c>
      <c r="E294" s="274">
        <v>0.15</v>
      </c>
      <c r="F294" s="274">
        <v>3.9</v>
      </c>
      <c r="G294" s="253">
        <f>D294*E294*F294</f>
        <v>8.7749999999999995E-2</v>
      </c>
      <c r="H294" s="173"/>
      <c r="I294" s="174"/>
      <c r="O294" s="161"/>
      <c r="P294" s="161"/>
      <c r="Q294" s="161"/>
      <c r="R294" s="161"/>
      <c r="S294" s="161"/>
      <c r="T294" s="161"/>
      <c r="U294" s="161"/>
    </row>
    <row r="295" spans="3:21" ht="27" customHeight="1">
      <c r="C295" s="260" t="s">
        <v>648</v>
      </c>
      <c r="D295" s="275">
        <v>3.3</v>
      </c>
      <c r="E295" s="274">
        <v>0.15</v>
      </c>
      <c r="F295" s="274">
        <v>0.4</v>
      </c>
      <c r="G295" s="253">
        <f t="shared" ref="G295:G301" si="1">D295*E295*F295</f>
        <v>0.19799999999999998</v>
      </c>
      <c r="H295" s="173"/>
      <c r="I295" s="174"/>
      <c r="O295" s="161"/>
      <c r="P295" s="161"/>
      <c r="Q295" s="161"/>
      <c r="R295" s="161"/>
      <c r="S295" s="161"/>
      <c r="T295" s="161"/>
      <c r="U295" s="161"/>
    </row>
    <row r="296" spans="3:21" ht="27" customHeight="1">
      <c r="C296" s="260" t="s">
        <v>649</v>
      </c>
      <c r="D296" s="275">
        <v>3.3</v>
      </c>
      <c r="E296" s="274">
        <v>0.15</v>
      </c>
      <c r="F296" s="274">
        <v>0.4</v>
      </c>
      <c r="G296" s="253">
        <f t="shared" si="1"/>
        <v>0.19799999999999998</v>
      </c>
      <c r="H296" s="173"/>
      <c r="I296" s="174"/>
      <c r="O296" s="161"/>
      <c r="P296" s="161"/>
      <c r="Q296" s="161"/>
      <c r="R296" s="161"/>
      <c r="S296" s="161"/>
      <c r="T296" s="161"/>
      <c r="U296" s="161"/>
    </row>
    <row r="297" spans="3:21" ht="27" customHeight="1">
      <c r="C297" s="260" t="s">
        <v>650</v>
      </c>
      <c r="D297" s="275">
        <v>3.3</v>
      </c>
      <c r="E297" s="274">
        <v>0.15</v>
      </c>
      <c r="F297" s="274">
        <v>0.4</v>
      </c>
      <c r="G297" s="253">
        <f t="shared" si="1"/>
        <v>0.19799999999999998</v>
      </c>
      <c r="H297" s="173"/>
      <c r="I297" s="174"/>
      <c r="O297" s="161"/>
      <c r="P297" s="161"/>
      <c r="Q297" s="161"/>
      <c r="R297" s="161"/>
      <c r="S297" s="161"/>
      <c r="T297" s="161"/>
      <c r="U297" s="161"/>
    </row>
    <row r="298" spans="3:21" ht="27" customHeight="1">
      <c r="C298" s="260" t="s">
        <v>651</v>
      </c>
      <c r="D298" s="275">
        <v>3.3</v>
      </c>
      <c r="E298" s="274">
        <v>0.15</v>
      </c>
      <c r="F298" s="274">
        <v>0.4</v>
      </c>
      <c r="G298" s="253">
        <f t="shared" si="1"/>
        <v>0.19799999999999998</v>
      </c>
      <c r="H298" s="173"/>
      <c r="I298" s="174"/>
      <c r="O298" s="161"/>
      <c r="P298" s="161"/>
      <c r="Q298" s="161"/>
      <c r="R298" s="161"/>
      <c r="S298" s="161"/>
      <c r="T298" s="161"/>
      <c r="U298" s="161"/>
    </row>
    <row r="299" spans="3:21" ht="27" customHeight="1">
      <c r="C299" s="260" t="s">
        <v>652</v>
      </c>
      <c r="D299" s="275">
        <v>7.76</v>
      </c>
      <c r="E299" s="274">
        <v>0.15</v>
      </c>
      <c r="F299" s="274">
        <v>0.4</v>
      </c>
      <c r="G299" s="253">
        <f t="shared" si="1"/>
        <v>0.46560000000000001</v>
      </c>
      <c r="H299" s="173"/>
      <c r="I299" s="174"/>
      <c r="O299" s="161"/>
      <c r="P299" s="161"/>
      <c r="Q299" s="161"/>
      <c r="R299" s="161"/>
      <c r="S299" s="161"/>
      <c r="T299" s="161"/>
      <c r="U299" s="161"/>
    </row>
    <row r="300" spans="3:21" ht="18.75" customHeight="1">
      <c r="C300" s="260" t="s">
        <v>653</v>
      </c>
      <c r="D300" s="275">
        <v>7.76</v>
      </c>
      <c r="E300" s="274">
        <v>0.15</v>
      </c>
      <c r="F300" s="274">
        <v>0.4</v>
      </c>
      <c r="G300" s="253">
        <f t="shared" si="1"/>
        <v>0.46560000000000001</v>
      </c>
      <c r="H300" s="173"/>
      <c r="I300" s="174"/>
      <c r="O300" s="161"/>
      <c r="P300" s="161"/>
      <c r="Q300" s="161"/>
      <c r="R300" s="161"/>
      <c r="S300" s="161"/>
      <c r="T300" s="161"/>
      <c r="U300" s="161"/>
    </row>
    <row r="301" spans="3:21" ht="18.75" customHeight="1">
      <c r="C301" s="260" t="s">
        <v>647</v>
      </c>
      <c r="D301" s="275">
        <v>7.6</v>
      </c>
      <c r="E301" s="274">
        <v>3.15</v>
      </c>
      <c r="F301" s="274">
        <v>0.1</v>
      </c>
      <c r="G301" s="253">
        <f t="shared" si="1"/>
        <v>2.3939999999999997</v>
      </c>
      <c r="H301" s="173"/>
      <c r="I301" s="174"/>
      <c r="O301" s="161"/>
      <c r="P301" s="161"/>
      <c r="Q301" s="161"/>
      <c r="R301" s="161"/>
      <c r="S301" s="161"/>
      <c r="T301" s="161"/>
      <c r="U301" s="161"/>
    </row>
    <row r="302" spans="3:21" ht="18.75" customHeight="1">
      <c r="C302" s="349"/>
      <c r="D302" s="350"/>
      <c r="E302" s="351"/>
      <c r="F302" s="350"/>
      <c r="G302" s="352">
        <f>SUM(G294:G301)</f>
        <v>4.2049499999999993</v>
      </c>
      <c r="H302" s="173"/>
      <c r="I302" s="174"/>
      <c r="O302" s="161"/>
      <c r="P302" s="161"/>
      <c r="Q302" s="161"/>
      <c r="R302" s="161"/>
      <c r="S302" s="161"/>
      <c r="T302" s="161"/>
      <c r="U302" s="161"/>
    </row>
    <row r="303" spans="3:21" ht="18.75" customHeight="1">
      <c r="C303" s="180" t="str">
        <f>'Planilha Orcamentaria'!A213</f>
        <v>8.0</v>
      </c>
      <c r="D303" s="410" t="str">
        <f>'Planilha Orcamentaria'!C213</f>
        <v>SERVIÇOS FINAS</v>
      </c>
      <c r="E303" s="410"/>
      <c r="F303" s="410"/>
      <c r="G303" s="410"/>
      <c r="H303" s="209"/>
      <c r="I303" s="165"/>
      <c r="O303" s="161"/>
      <c r="P303" s="161"/>
      <c r="Q303" s="161"/>
      <c r="R303" s="161"/>
      <c r="S303" s="161"/>
      <c r="T303" s="161"/>
      <c r="U303" s="161"/>
    </row>
    <row r="304" spans="3:21" ht="18.75" customHeight="1">
      <c r="C304" s="180" t="str">
        <f>'Planilha Orcamentaria'!A214</f>
        <v>8.1</v>
      </c>
      <c r="D304" s="410" t="str">
        <f>'Planilha Orcamentaria'!C214</f>
        <v>ENGENHEIRO</v>
      </c>
      <c r="E304" s="410"/>
      <c r="F304" s="410"/>
      <c r="G304" s="410"/>
      <c r="H304" s="209" t="s">
        <v>775</v>
      </c>
      <c r="I304" s="165">
        <v>160</v>
      </c>
      <c r="O304" s="161"/>
      <c r="P304" s="161"/>
      <c r="Q304" s="161"/>
      <c r="R304" s="161"/>
      <c r="S304" s="161"/>
      <c r="T304" s="161"/>
      <c r="U304" s="161"/>
    </row>
    <row r="305" spans="3:21" ht="18.75" customHeight="1">
      <c r="C305" s="166"/>
      <c r="D305" s="167"/>
      <c r="E305" s="167"/>
      <c r="F305" s="167"/>
      <c r="G305" s="167"/>
      <c r="H305" s="324"/>
      <c r="I305" s="169"/>
      <c r="O305" s="161"/>
      <c r="P305" s="161"/>
      <c r="Q305" s="161"/>
      <c r="R305" s="161"/>
      <c r="S305" s="161"/>
      <c r="T305" s="161"/>
      <c r="U305" s="161"/>
    </row>
    <row r="306" spans="3:21" ht="18.75" customHeight="1">
      <c r="C306" s="353"/>
      <c r="D306" s="420" t="s">
        <v>774</v>
      </c>
      <c r="E306" s="420"/>
      <c r="F306" s="420"/>
      <c r="G306" s="171" t="s">
        <v>776</v>
      </c>
      <c r="H306" s="354">
        <f>8*4*5</f>
        <v>160</v>
      </c>
      <c r="I306" s="174"/>
      <c r="O306" s="161"/>
      <c r="P306" s="161"/>
      <c r="Q306" s="161"/>
      <c r="R306" s="161"/>
      <c r="S306" s="161"/>
      <c r="T306" s="161"/>
      <c r="U306" s="161"/>
    </row>
    <row r="307" spans="3:21" ht="18.75" customHeight="1">
      <c r="C307" s="353"/>
      <c r="D307" s="171"/>
      <c r="E307" s="171"/>
      <c r="F307" s="171"/>
      <c r="G307" s="171"/>
      <c r="H307" s="234"/>
      <c r="I307" s="174"/>
      <c r="O307" s="161"/>
      <c r="P307" s="161"/>
      <c r="Q307" s="161"/>
      <c r="R307" s="161"/>
      <c r="S307" s="161"/>
      <c r="T307" s="161"/>
      <c r="U307" s="161"/>
    </row>
    <row r="308" spans="3:21" ht="18.75" customHeight="1">
      <c r="C308" s="180" t="str">
        <f>'Planilha Orcamentaria'!A215</f>
        <v>8.2</v>
      </c>
      <c r="D308" s="410" t="str">
        <f>'Planilha Orcamentaria'!C215</f>
        <v xml:space="preserve">ENCARREGADO GERAL COM ENCARGOS COMPLEMENTARES </v>
      </c>
      <c r="E308" s="410"/>
      <c r="F308" s="410"/>
      <c r="G308" s="410"/>
      <c r="H308" s="209"/>
      <c r="I308" s="165">
        <f>H310</f>
        <v>880</v>
      </c>
      <c r="O308" s="161"/>
      <c r="P308" s="161"/>
      <c r="Q308" s="161"/>
      <c r="R308" s="161"/>
      <c r="S308" s="161"/>
      <c r="T308" s="161"/>
      <c r="U308" s="161"/>
    </row>
    <row r="309" spans="3:21" ht="18.75" customHeight="1">
      <c r="C309" s="166"/>
      <c r="D309" s="167"/>
      <c r="E309" s="167"/>
      <c r="F309" s="167"/>
      <c r="G309" s="167"/>
      <c r="H309" s="324"/>
      <c r="I309" s="169"/>
      <c r="O309" s="161"/>
      <c r="P309" s="161"/>
      <c r="Q309" s="161"/>
      <c r="R309" s="161"/>
      <c r="S309" s="161"/>
      <c r="T309" s="161"/>
      <c r="U309" s="161"/>
    </row>
    <row r="310" spans="3:21" ht="18.75" customHeight="1">
      <c r="C310" s="353"/>
      <c r="D310" s="420" t="s">
        <v>777</v>
      </c>
      <c r="E310" s="420"/>
      <c r="F310" s="420"/>
      <c r="G310" s="171" t="s">
        <v>778</v>
      </c>
      <c r="H310" s="354">
        <f>8*22*5</f>
        <v>880</v>
      </c>
      <c r="I310" s="174"/>
      <c r="O310" s="161"/>
      <c r="P310" s="161"/>
      <c r="Q310" s="161"/>
      <c r="R310" s="161"/>
      <c r="S310" s="161"/>
      <c r="T310" s="161"/>
      <c r="U310" s="161"/>
    </row>
    <row r="311" spans="3:21" ht="18.75" customHeight="1">
      <c r="C311" s="176"/>
      <c r="D311" s="177"/>
      <c r="E311" s="177"/>
      <c r="F311" s="177"/>
      <c r="G311" s="177"/>
      <c r="H311" s="325"/>
      <c r="I311" s="179"/>
      <c r="O311" s="161"/>
      <c r="P311" s="161"/>
      <c r="Q311" s="161"/>
      <c r="R311" s="161"/>
      <c r="S311" s="161"/>
      <c r="T311" s="161"/>
      <c r="U311" s="161"/>
    </row>
    <row r="312" spans="3:21" ht="27" customHeight="1">
      <c r="C312" s="173"/>
      <c r="D312" s="171"/>
      <c r="E312" s="171"/>
      <c r="F312" s="171"/>
      <c r="G312" s="171"/>
      <c r="H312" s="173"/>
      <c r="I312" s="235"/>
      <c r="O312" s="161"/>
      <c r="P312" s="161"/>
      <c r="Q312" s="161"/>
      <c r="R312" s="161"/>
      <c r="S312" s="161"/>
      <c r="T312" s="161"/>
      <c r="U312" s="161"/>
    </row>
    <row r="313" spans="3:21" ht="27" customHeight="1">
      <c r="C313" s="173"/>
      <c r="D313" s="171"/>
      <c r="E313" s="171"/>
      <c r="F313" s="171"/>
      <c r="G313" s="474" t="s">
        <v>697</v>
      </c>
      <c r="H313" s="474"/>
      <c r="I313" s="235"/>
      <c r="O313" s="161"/>
      <c r="P313" s="161"/>
      <c r="Q313" s="161"/>
      <c r="R313" s="161"/>
      <c r="S313" s="161"/>
      <c r="T313" s="161"/>
      <c r="U313" s="161"/>
    </row>
    <row r="314" spans="3:21" ht="27" customHeight="1">
      <c r="C314" s="173"/>
      <c r="D314" s="171"/>
      <c r="E314" s="171"/>
      <c r="F314" s="171"/>
      <c r="G314" s="369" t="s">
        <v>773</v>
      </c>
      <c r="H314" s="369"/>
      <c r="I314" s="235"/>
      <c r="O314" s="161"/>
      <c r="P314" s="161"/>
      <c r="Q314" s="161"/>
      <c r="R314" s="161"/>
      <c r="S314" s="161"/>
      <c r="T314" s="161"/>
      <c r="U314" s="161"/>
    </row>
    <row r="315" spans="3:21" ht="9.75" customHeight="1">
      <c r="G315" s="141"/>
      <c r="I315" s="141"/>
      <c r="M315" s="141"/>
    </row>
    <row r="321" spans="8:8" ht="24.95" customHeight="1">
      <c r="H321" s="181" t="s">
        <v>523</v>
      </c>
    </row>
  </sheetData>
  <mergeCells count="99">
    <mergeCell ref="G314:H314"/>
    <mergeCell ref="G313:H313"/>
    <mergeCell ref="D303:G303"/>
    <mergeCell ref="D304:G304"/>
    <mergeCell ref="D308:G308"/>
    <mergeCell ref="D306:F306"/>
    <mergeCell ref="D310:F310"/>
    <mergeCell ref="D97:G97"/>
    <mergeCell ref="D102:G102"/>
    <mergeCell ref="D192:G192"/>
    <mergeCell ref="D193:G193"/>
    <mergeCell ref="D194:G194"/>
    <mergeCell ref="D103:G103"/>
    <mergeCell ref="D179:G179"/>
    <mergeCell ref="D176:G176"/>
    <mergeCell ref="D177:G177"/>
    <mergeCell ref="D178:G178"/>
    <mergeCell ref="D180:G180"/>
    <mergeCell ref="D163:G163"/>
    <mergeCell ref="D164:G164"/>
    <mergeCell ref="D170:G170"/>
    <mergeCell ref="D147:G147"/>
    <mergeCell ref="D148:G148"/>
    <mergeCell ref="D195:G195"/>
    <mergeCell ref="D202:G202"/>
    <mergeCell ref="D203:G203"/>
    <mergeCell ref="D184:G184"/>
    <mergeCell ref="D188:G188"/>
    <mergeCell ref="D189:G189"/>
    <mergeCell ref="D190:G190"/>
    <mergeCell ref="D197:G197"/>
    <mergeCell ref="D191:G191"/>
    <mergeCell ref="D198:G198"/>
    <mergeCell ref="D201:G201"/>
    <mergeCell ref="C196:E196"/>
    <mergeCell ref="D199:G199"/>
    <mergeCell ref="D200:G200"/>
    <mergeCell ref="D157:G157"/>
    <mergeCell ref="D146:G146"/>
    <mergeCell ref="D121:G121"/>
    <mergeCell ref="D123:E123"/>
    <mergeCell ref="G124:H124"/>
    <mergeCell ref="C125:D125"/>
    <mergeCell ref="C126:D126"/>
    <mergeCell ref="D131:E131"/>
    <mergeCell ref="G132:H132"/>
    <mergeCell ref="C133:D133"/>
    <mergeCell ref="C134:D134"/>
    <mergeCell ref="C140:D140"/>
    <mergeCell ref="C141:D141"/>
    <mergeCell ref="D108:G108"/>
    <mergeCell ref="D114:G114"/>
    <mergeCell ref="D116:F116"/>
    <mergeCell ref="G116:I116"/>
    <mergeCell ref="D118:F118"/>
    <mergeCell ref="G118:I118"/>
    <mergeCell ref="D87:G87"/>
    <mergeCell ref="D95:G95"/>
    <mergeCell ref="D96:G96"/>
    <mergeCell ref="D64:G64"/>
    <mergeCell ref="D71:G71"/>
    <mergeCell ref="D79:G79"/>
    <mergeCell ref="D58:G58"/>
    <mergeCell ref="D60:G60"/>
    <mergeCell ref="D62:G62"/>
    <mergeCell ref="D32:G32"/>
    <mergeCell ref="D63:G63"/>
    <mergeCell ref="D33:G33"/>
    <mergeCell ref="D41:G41"/>
    <mergeCell ref="D46:G46"/>
    <mergeCell ref="C14:I14"/>
    <mergeCell ref="D15:G15"/>
    <mergeCell ref="D16:G16"/>
    <mergeCell ref="D17:G17"/>
    <mergeCell ref="D56:G56"/>
    <mergeCell ref="D18:G18"/>
    <mergeCell ref="D19:G19"/>
    <mergeCell ref="D25:G25"/>
    <mergeCell ref="C20:G20"/>
    <mergeCell ref="C5:D5"/>
    <mergeCell ref="C6:G6"/>
    <mergeCell ref="C7:H9"/>
    <mergeCell ref="I7:I8"/>
    <mergeCell ref="C11:C13"/>
    <mergeCell ref="D11:G13"/>
    <mergeCell ref="H11:H13"/>
    <mergeCell ref="I11:I13"/>
    <mergeCell ref="D204:G204"/>
    <mergeCell ref="D205:G205"/>
    <mergeCell ref="D224:G224"/>
    <mergeCell ref="D232:G232"/>
    <mergeCell ref="D282:G282"/>
    <mergeCell ref="D291:G291"/>
    <mergeCell ref="D293:G293"/>
    <mergeCell ref="D240:G240"/>
    <mergeCell ref="D247:G247"/>
    <mergeCell ref="D250:G250"/>
    <mergeCell ref="D270:G270"/>
    <mergeCell ref="D276:G276"/>
  </mergeCells>
  <conditionalFormatting sqref="D241:D245">
    <cfRule type="expression" dxfId="5" priority="4" stopIfTrue="1">
      <formula>$B241="z"</formula>
    </cfRule>
    <cfRule type="expression" dxfId="4" priority="5" stopIfTrue="1">
      <formula>$B241="y"</formula>
    </cfRule>
    <cfRule type="expression" dxfId="3" priority="6" stopIfTrue="1">
      <formula>$B241="x"</formula>
    </cfRule>
  </conditionalFormatting>
  <conditionalFormatting sqref="D271 D274">
    <cfRule type="expression" dxfId="2" priority="1" stopIfTrue="1">
      <formula>$B271="z"</formula>
    </cfRule>
    <cfRule type="expression" dxfId="1" priority="2" stopIfTrue="1">
      <formula>$B271="y"</formula>
    </cfRule>
    <cfRule type="expression" dxfId="0" priority="3" stopIfTrue="1">
      <formula>$B271="x"</formula>
    </cfRule>
  </conditionalFormatting>
  <printOptions horizontalCentered="1"/>
  <pageMargins left="0.39370078740157483" right="0.15748031496062992" top="0.39370078740157483" bottom="0.27559055118110237" header="0.51181102362204722" footer="0"/>
  <pageSetup paperSize="9" scale="70" orientation="portrait" horizontalDpi="300" verticalDpi="300" r:id="rId1"/>
  <headerFooter alignWithMargins="0">
    <oddFooter>Página &amp;P de &amp;N</oddFooter>
  </headerFooter>
  <rowBreaks count="5" manualBreakCount="5">
    <brk id="45" min="1" max="8" man="1"/>
    <brk id="95" min="1" max="8" man="1"/>
    <brk id="146" min="1" max="8" man="1"/>
    <brk id="194" min="1" max="8" man="1"/>
    <brk id="281" min="1" max="8" man="1"/>
  </rowBreaks>
  <ignoredErrors>
    <ignoredError sqref="D244" numberStoredAsText="1"/>
    <ignoredError sqref="G244" formula="1"/>
  </ignoredErrors>
</worksheet>
</file>

<file path=xl/worksheets/sheet3.xml><?xml version="1.0" encoding="utf-8"?>
<worksheet xmlns="http://schemas.openxmlformats.org/spreadsheetml/2006/main" xmlns:r="http://schemas.openxmlformats.org/officeDocument/2006/relationships">
  <dimension ref="A1:L37"/>
  <sheetViews>
    <sheetView showGridLines="0" showZeros="0" tabSelected="1" view="pageBreakPreview" zoomScale="75" zoomScaleNormal="75" zoomScaleSheetLayoutView="75" workbookViewId="0">
      <selection activeCell="A3" sqref="A3:J3"/>
    </sheetView>
  </sheetViews>
  <sheetFormatPr defaultRowHeight="12.75"/>
  <cols>
    <col min="1" max="1" width="12.140625" style="82" customWidth="1"/>
    <col min="2" max="2" width="10.42578125" style="82" customWidth="1"/>
    <col min="3" max="3" width="68" style="82" customWidth="1"/>
    <col min="4" max="4" width="14.28515625" style="134" customWidth="1"/>
    <col min="5" max="5" width="17.140625" style="134" customWidth="1"/>
    <col min="6" max="10" width="15.7109375" style="82" customWidth="1"/>
    <col min="11" max="11" width="18.140625" style="82" customWidth="1"/>
    <col min="12" max="12" width="14" style="82" bestFit="1" customWidth="1"/>
    <col min="13" max="258" width="9.140625" style="82"/>
    <col min="259" max="259" width="12.140625" style="82" customWidth="1"/>
    <col min="260" max="260" width="10.42578125" style="82" customWidth="1"/>
    <col min="261" max="261" width="68" style="82" customWidth="1"/>
    <col min="262" max="262" width="14.28515625" style="82" customWidth="1"/>
    <col min="263" max="263" width="15.5703125" style="82" customWidth="1"/>
    <col min="264" max="266" width="15.7109375" style="82" customWidth="1"/>
    <col min="267" max="267" width="11.85546875" style="82" customWidth="1"/>
    <col min="268" max="268" width="14" style="82" bestFit="1" customWidth="1"/>
    <col min="269" max="514" width="9.140625" style="82"/>
    <col min="515" max="515" width="12.140625" style="82" customWidth="1"/>
    <col min="516" max="516" width="10.42578125" style="82" customWidth="1"/>
    <col min="517" max="517" width="68" style="82" customWidth="1"/>
    <col min="518" max="518" width="14.28515625" style="82" customWidth="1"/>
    <col min="519" max="519" width="15.5703125" style="82" customWidth="1"/>
    <col min="520" max="522" width="15.7109375" style="82" customWidth="1"/>
    <col min="523" max="523" width="11.85546875" style="82" customWidth="1"/>
    <col min="524" max="524" width="14" style="82" bestFit="1" customWidth="1"/>
    <col min="525" max="770" width="9.140625" style="82"/>
    <col min="771" max="771" width="12.140625" style="82" customWidth="1"/>
    <col min="772" max="772" width="10.42578125" style="82" customWidth="1"/>
    <col min="773" max="773" width="68" style="82" customWidth="1"/>
    <col min="774" max="774" width="14.28515625" style="82" customWidth="1"/>
    <col min="775" max="775" width="15.5703125" style="82" customWidth="1"/>
    <col min="776" max="778" width="15.7109375" style="82" customWidth="1"/>
    <col min="779" max="779" width="11.85546875" style="82" customWidth="1"/>
    <col min="780" max="780" width="14" style="82" bestFit="1" customWidth="1"/>
    <col min="781" max="1026" width="9.140625" style="82"/>
    <col min="1027" max="1027" width="12.140625" style="82" customWidth="1"/>
    <col min="1028" max="1028" width="10.42578125" style="82" customWidth="1"/>
    <col min="1029" max="1029" width="68" style="82" customWidth="1"/>
    <col min="1030" max="1030" width="14.28515625" style="82" customWidth="1"/>
    <col min="1031" max="1031" width="15.5703125" style="82" customWidth="1"/>
    <col min="1032" max="1034" width="15.7109375" style="82" customWidth="1"/>
    <col min="1035" max="1035" width="11.85546875" style="82" customWidth="1"/>
    <col min="1036" max="1036" width="14" style="82" bestFit="1" customWidth="1"/>
    <col min="1037" max="1282" width="9.140625" style="82"/>
    <col min="1283" max="1283" width="12.140625" style="82" customWidth="1"/>
    <col min="1284" max="1284" width="10.42578125" style="82" customWidth="1"/>
    <col min="1285" max="1285" width="68" style="82" customWidth="1"/>
    <col min="1286" max="1286" width="14.28515625" style="82" customWidth="1"/>
    <col min="1287" max="1287" width="15.5703125" style="82" customWidth="1"/>
    <col min="1288" max="1290" width="15.7109375" style="82" customWidth="1"/>
    <col min="1291" max="1291" width="11.85546875" style="82" customWidth="1"/>
    <col min="1292" max="1292" width="14" style="82" bestFit="1" customWidth="1"/>
    <col min="1293" max="1538" width="9.140625" style="82"/>
    <col min="1539" max="1539" width="12.140625" style="82" customWidth="1"/>
    <col min="1540" max="1540" width="10.42578125" style="82" customWidth="1"/>
    <col min="1541" max="1541" width="68" style="82" customWidth="1"/>
    <col min="1542" max="1542" width="14.28515625" style="82" customWidth="1"/>
    <col min="1543" max="1543" width="15.5703125" style="82" customWidth="1"/>
    <col min="1544" max="1546" width="15.7109375" style="82" customWidth="1"/>
    <col min="1547" max="1547" width="11.85546875" style="82" customWidth="1"/>
    <col min="1548" max="1548" width="14" style="82" bestFit="1" customWidth="1"/>
    <col min="1549" max="1794" width="9.140625" style="82"/>
    <col min="1795" max="1795" width="12.140625" style="82" customWidth="1"/>
    <col min="1796" max="1796" width="10.42578125" style="82" customWidth="1"/>
    <col min="1797" max="1797" width="68" style="82" customWidth="1"/>
    <col min="1798" max="1798" width="14.28515625" style="82" customWidth="1"/>
    <col min="1799" max="1799" width="15.5703125" style="82" customWidth="1"/>
    <col min="1800" max="1802" width="15.7109375" style="82" customWidth="1"/>
    <col min="1803" max="1803" width="11.85546875" style="82" customWidth="1"/>
    <col min="1804" max="1804" width="14" style="82" bestFit="1" customWidth="1"/>
    <col min="1805" max="2050" width="9.140625" style="82"/>
    <col min="2051" max="2051" width="12.140625" style="82" customWidth="1"/>
    <col min="2052" max="2052" width="10.42578125" style="82" customWidth="1"/>
    <col min="2053" max="2053" width="68" style="82" customWidth="1"/>
    <col min="2054" max="2054" width="14.28515625" style="82" customWidth="1"/>
    <col min="2055" max="2055" width="15.5703125" style="82" customWidth="1"/>
    <col min="2056" max="2058" width="15.7109375" style="82" customWidth="1"/>
    <col min="2059" max="2059" width="11.85546875" style="82" customWidth="1"/>
    <col min="2060" max="2060" width="14" style="82" bestFit="1" customWidth="1"/>
    <col min="2061" max="2306" width="9.140625" style="82"/>
    <col min="2307" max="2307" width="12.140625" style="82" customWidth="1"/>
    <col min="2308" max="2308" width="10.42578125" style="82" customWidth="1"/>
    <col min="2309" max="2309" width="68" style="82" customWidth="1"/>
    <col min="2310" max="2310" width="14.28515625" style="82" customWidth="1"/>
    <col min="2311" max="2311" width="15.5703125" style="82" customWidth="1"/>
    <col min="2312" max="2314" width="15.7109375" style="82" customWidth="1"/>
    <col min="2315" max="2315" width="11.85546875" style="82" customWidth="1"/>
    <col min="2316" max="2316" width="14" style="82" bestFit="1" customWidth="1"/>
    <col min="2317" max="2562" width="9.140625" style="82"/>
    <col min="2563" max="2563" width="12.140625" style="82" customWidth="1"/>
    <col min="2564" max="2564" width="10.42578125" style="82" customWidth="1"/>
    <col min="2565" max="2565" width="68" style="82" customWidth="1"/>
    <col min="2566" max="2566" width="14.28515625" style="82" customWidth="1"/>
    <col min="2567" max="2567" width="15.5703125" style="82" customWidth="1"/>
    <col min="2568" max="2570" width="15.7109375" style="82" customWidth="1"/>
    <col min="2571" max="2571" width="11.85546875" style="82" customWidth="1"/>
    <col min="2572" max="2572" width="14" style="82" bestFit="1" customWidth="1"/>
    <col min="2573" max="2818" width="9.140625" style="82"/>
    <col min="2819" max="2819" width="12.140625" style="82" customWidth="1"/>
    <col min="2820" max="2820" width="10.42578125" style="82" customWidth="1"/>
    <col min="2821" max="2821" width="68" style="82" customWidth="1"/>
    <col min="2822" max="2822" width="14.28515625" style="82" customWidth="1"/>
    <col min="2823" max="2823" width="15.5703125" style="82" customWidth="1"/>
    <col min="2824" max="2826" width="15.7109375" style="82" customWidth="1"/>
    <col min="2827" max="2827" width="11.85546875" style="82" customWidth="1"/>
    <col min="2828" max="2828" width="14" style="82" bestFit="1" customWidth="1"/>
    <col min="2829" max="3074" width="9.140625" style="82"/>
    <col min="3075" max="3075" width="12.140625" style="82" customWidth="1"/>
    <col min="3076" max="3076" width="10.42578125" style="82" customWidth="1"/>
    <col min="3077" max="3077" width="68" style="82" customWidth="1"/>
    <col min="3078" max="3078" width="14.28515625" style="82" customWidth="1"/>
    <col min="3079" max="3079" width="15.5703125" style="82" customWidth="1"/>
    <col min="3080" max="3082" width="15.7109375" style="82" customWidth="1"/>
    <col min="3083" max="3083" width="11.85546875" style="82" customWidth="1"/>
    <col min="3084" max="3084" width="14" style="82" bestFit="1" customWidth="1"/>
    <col min="3085" max="3330" width="9.140625" style="82"/>
    <col min="3331" max="3331" width="12.140625" style="82" customWidth="1"/>
    <col min="3332" max="3332" width="10.42578125" style="82" customWidth="1"/>
    <col min="3333" max="3333" width="68" style="82" customWidth="1"/>
    <col min="3334" max="3334" width="14.28515625" style="82" customWidth="1"/>
    <col min="3335" max="3335" width="15.5703125" style="82" customWidth="1"/>
    <col min="3336" max="3338" width="15.7109375" style="82" customWidth="1"/>
    <col min="3339" max="3339" width="11.85546875" style="82" customWidth="1"/>
    <col min="3340" max="3340" width="14" style="82" bestFit="1" customWidth="1"/>
    <col min="3341" max="3586" width="9.140625" style="82"/>
    <col min="3587" max="3587" width="12.140625" style="82" customWidth="1"/>
    <col min="3588" max="3588" width="10.42578125" style="82" customWidth="1"/>
    <col min="3589" max="3589" width="68" style="82" customWidth="1"/>
    <col min="3590" max="3590" width="14.28515625" style="82" customWidth="1"/>
    <col min="3591" max="3591" width="15.5703125" style="82" customWidth="1"/>
    <col min="3592" max="3594" width="15.7109375" style="82" customWidth="1"/>
    <col min="3595" max="3595" width="11.85546875" style="82" customWidth="1"/>
    <col min="3596" max="3596" width="14" style="82" bestFit="1" customWidth="1"/>
    <col min="3597" max="3842" width="9.140625" style="82"/>
    <col min="3843" max="3843" width="12.140625" style="82" customWidth="1"/>
    <col min="3844" max="3844" width="10.42578125" style="82" customWidth="1"/>
    <col min="3845" max="3845" width="68" style="82" customWidth="1"/>
    <col min="3846" max="3846" width="14.28515625" style="82" customWidth="1"/>
    <col min="3847" max="3847" width="15.5703125" style="82" customWidth="1"/>
    <col min="3848" max="3850" width="15.7109375" style="82" customWidth="1"/>
    <col min="3851" max="3851" width="11.85546875" style="82" customWidth="1"/>
    <col min="3852" max="3852" width="14" style="82" bestFit="1" customWidth="1"/>
    <col min="3853" max="4098" width="9.140625" style="82"/>
    <col min="4099" max="4099" width="12.140625" style="82" customWidth="1"/>
    <col min="4100" max="4100" width="10.42578125" style="82" customWidth="1"/>
    <col min="4101" max="4101" width="68" style="82" customWidth="1"/>
    <col min="4102" max="4102" width="14.28515625" style="82" customWidth="1"/>
    <col min="4103" max="4103" width="15.5703125" style="82" customWidth="1"/>
    <col min="4104" max="4106" width="15.7109375" style="82" customWidth="1"/>
    <col min="4107" max="4107" width="11.85546875" style="82" customWidth="1"/>
    <col min="4108" max="4108" width="14" style="82" bestFit="1" customWidth="1"/>
    <col min="4109" max="4354" width="9.140625" style="82"/>
    <col min="4355" max="4355" width="12.140625" style="82" customWidth="1"/>
    <col min="4356" max="4356" width="10.42578125" style="82" customWidth="1"/>
    <col min="4357" max="4357" width="68" style="82" customWidth="1"/>
    <col min="4358" max="4358" width="14.28515625" style="82" customWidth="1"/>
    <col min="4359" max="4359" width="15.5703125" style="82" customWidth="1"/>
    <col min="4360" max="4362" width="15.7109375" style="82" customWidth="1"/>
    <col min="4363" max="4363" width="11.85546875" style="82" customWidth="1"/>
    <col min="4364" max="4364" width="14" style="82" bestFit="1" customWidth="1"/>
    <col min="4365" max="4610" width="9.140625" style="82"/>
    <col min="4611" max="4611" width="12.140625" style="82" customWidth="1"/>
    <col min="4612" max="4612" width="10.42578125" style="82" customWidth="1"/>
    <col min="4613" max="4613" width="68" style="82" customWidth="1"/>
    <col min="4614" max="4614" width="14.28515625" style="82" customWidth="1"/>
    <col min="4615" max="4615" width="15.5703125" style="82" customWidth="1"/>
    <col min="4616" max="4618" width="15.7109375" style="82" customWidth="1"/>
    <col min="4619" max="4619" width="11.85546875" style="82" customWidth="1"/>
    <col min="4620" max="4620" width="14" style="82" bestFit="1" customWidth="1"/>
    <col min="4621" max="4866" width="9.140625" style="82"/>
    <col min="4867" max="4867" width="12.140625" style="82" customWidth="1"/>
    <col min="4868" max="4868" width="10.42578125" style="82" customWidth="1"/>
    <col min="4869" max="4869" width="68" style="82" customWidth="1"/>
    <col min="4870" max="4870" width="14.28515625" style="82" customWidth="1"/>
    <col min="4871" max="4871" width="15.5703125" style="82" customWidth="1"/>
    <col min="4872" max="4874" width="15.7109375" style="82" customWidth="1"/>
    <col min="4875" max="4875" width="11.85546875" style="82" customWidth="1"/>
    <col min="4876" max="4876" width="14" style="82" bestFit="1" customWidth="1"/>
    <col min="4877" max="5122" width="9.140625" style="82"/>
    <col min="5123" max="5123" width="12.140625" style="82" customWidth="1"/>
    <col min="5124" max="5124" width="10.42578125" style="82" customWidth="1"/>
    <col min="5125" max="5125" width="68" style="82" customWidth="1"/>
    <col min="5126" max="5126" width="14.28515625" style="82" customWidth="1"/>
    <col min="5127" max="5127" width="15.5703125" style="82" customWidth="1"/>
    <col min="5128" max="5130" width="15.7109375" style="82" customWidth="1"/>
    <col min="5131" max="5131" width="11.85546875" style="82" customWidth="1"/>
    <col min="5132" max="5132" width="14" style="82" bestFit="1" customWidth="1"/>
    <col min="5133" max="5378" width="9.140625" style="82"/>
    <col min="5379" max="5379" width="12.140625" style="82" customWidth="1"/>
    <col min="5380" max="5380" width="10.42578125" style="82" customWidth="1"/>
    <col min="5381" max="5381" width="68" style="82" customWidth="1"/>
    <col min="5382" max="5382" width="14.28515625" style="82" customWidth="1"/>
    <col min="5383" max="5383" width="15.5703125" style="82" customWidth="1"/>
    <col min="5384" max="5386" width="15.7109375" style="82" customWidth="1"/>
    <col min="5387" max="5387" width="11.85546875" style="82" customWidth="1"/>
    <col min="5388" max="5388" width="14" style="82" bestFit="1" customWidth="1"/>
    <col min="5389" max="5634" width="9.140625" style="82"/>
    <col min="5635" max="5635" width="12.140625" style="82" customWidth="1"/>
    <col min="5636" max="5636" width="10.42578125" style="82" customWidth="1"/>
    <col min="5637" max="5637" width="68" style="82" customWidth="1"/>
    <col min="5638" max="5638" width="14.28515625" style="82" customWidth="1"/>
    <col min="5639" max="5639" width="15.5703125" style="82" customWidth="1"/>
    <col min="5640" max="5642" width="15.7109375" style="82" customWidth="1"/>
    <col min="5643" max="5643" width="11.85546875" style="82" customWidth="1"/>
    <col min="5644" max="5644" width="14" style="82" bestFit="1" customWidth="1"/>
    <col min="5645" max="5890" width="9.140625" style="82"/>
    <col min="5891" max="5891" width="12.140625" style="82" customWidth="1"/>
    <col min="5892" max="5892" width="10.42578125" style="82" customWidth="1"/>
    <col min="5893" max="5893" width="68" style="82" customWidth="1"/>
    <col min="5894" max="5894" width="14.28515625" style="82" customWidth="1"/>
    <col min="5895" max="5895" width="15.5703125" style="82" customWidth="1"/>
    <col min="5896" max="5898" width="15.7109375" style="82" customWidth="1"/>
    <col min="5899" max="5899" width="11.85546875" style="82" customWidth="1"/>
    <col min="5900" max="5900" width="14" style="82" bestFit="1" customWidth="1"/>
    <col min="5901" max="6146" width="9.140625" style="82"/>
    <col min="6147" max="6147" width="12.140625" style="82" customWidth="1"/>
    <col min="6148" max="6148" width="10.42578125" style="82" customWidth="1"/>
    <col min="6149" max="6149" width="68" style="82" customWidth="1"/>
    <col min="6150" max="6150" width="14.28515625" style="82" customWidth="1"/>
    <col min="6151" max="6151" width="15.5703125" style="82" customWidth="1"/>
    <col min="6152" max="6154" width="15.7109375" style="82" customWidth="1"/>
    <col min="6155" max="6155" width="11.85546875" style="82" customWidth="1"/>
    <col min="6156" max="6156" width="14" style="82" bestFit="1" customWidth="1"/>
    <col min="6157" max="6402" width="9.140625" style="82"/>
    <col min="6403" max="6403" width="12.140625" style="82" customWidth="1"/>
    <col min="6404" max="6404" width="10.42578125" style="82" customWidth="1"/>
    <col min="6405" max="6405" width="68" style="82" customWidth="1"/>
    <col min="6406" max="6406" width="14.28515625" style="82" customWidth="1"/>
    <col min="6407" max="6407" width="15.5703125" style="82" customWidth="1"/>
    <col min="6408" max="6410" width="15.7109375" style="82" customWidth="1"/>
    <col min="6411" max="6411" width="11.85546875" style="82" customWidth="1"/>
    <col min="6412" max="6412" width="14" style="82" bestFit="1" customWidth="1"/>
    <col min="6413" max="6658" width="9.140625" style="82"/>
    <col min="6659" max="6659" width="12.140625" style="82" customWidth="1"/>
    <col min="6660" max="6660" width="10.42578125" style="82" customWidth="1"/>
    <col min="6661" max="6661" width="68" style="82" customWidth="1"/>
    <col min="6662" max="6662" width="14.28515625" style="82" customWidth="1"/>
    <col min="6663" max="6663" width="15.5703125" style="82" customWidth="1"/>
    <col min="6664" max="6666" width="15.7109375" style="82" customWidth="1"/>
    <col min="6667" max="6667" width="11.85546875" style="82" customWidth="1"/>
    <col min="6668" max="6668" width="14" style="82" bestFit="1" customWidth="1"/>
    <col min="6669" max="6914" width="9.140625" style="82"/>
    <col min="6915" max="6915" width="12.140625" style="82" customWidth="1"/>
    <col min="6916" max="6916" width="10.42578125" style="82" customWidth="1"/>
    <col min="6917" max="6917" width="68" style="82" customWidth="1"/>
    <col min="6918" max="6918" width="14.28515625" style="82" customWidth="1"/>
    <col min="6919" max="6919" width="15.5703125" style="82" customWidth="1"/>
    <col min="6920" max="6922" width="15.7109375" style="82" customWidth="1"/>
    <col min="6923" max="6923" width="11.85546875" style="82" customWidth="1"/>
    <col min="6924" max="6924" width="14" style="82" bestFit="1" customWidth="1"/>
    <col min="6925" max="7170" width="9.140625" style="82"/>
    <col min="7171" max="7171" width="12.140625" style="82" customWidth="1"/>
    <col min="7172" max="7172" width="10.42578125" style="82" customWidth="1"/>
    <col min="7173" max="7173" width="68" style="82" customWidth="1"/>
    <col min="7174" max="7174" width="14.28515625" style="82" customWidth="1"/>
    <col min="7175" max="7175" width="15.5703125" style="82" customWidth="1"/>
    <col min="7176" max="7178" width="15.7109375" style="82" customWidth="1"/>
    <col min="7179" max="7179" width="11.85546875" style="82" customWidth="1"/>
    <col min="7180" max="7180" width="14" style="82" bestFit="1" customWidth="1"/>
    <col min="7181" max="7426" width="9.140625" style="82"/>
    <col min="7427" max="7427" width="12.140625" style="82" customWidth="1"/>
    <col min="7428" max="7428" width="10.42578125" style="82" customWidth="1"/>
    <col min="7429" max="7429" width="68" style="82" customWidth="1"/>
    <col min="7430" max="7430" width="14.28515625" style="82" customWidth="1"/>
    <col min="7431" max="7431" width="15.5703125" style="82" customWidth="1"/>
    <col min="7432" max="7434" width="15.7109375" style="82" customWidth="1"/>
    <col min="7435" max="7435" width="11.85546875" style="82" customWidth="1"/>
    <col min="7436" max="7436" width="14" style="82" bestFit="1" customWidth="1"/>
    <col min="7437" max="7682" width="9.140625" style="82"/>
    <col min="7683" max="7683" width="12.140625" style="82" customWidth="1"/>
    <col min="7684" max="7684" width="10.42578125" style="82" customWidth="1"/>
    <col min="7685" max="7685" width="68" style="82" customWidth="1"/>
    <col min="7686" max="7686" width="14.28515625" style="82" customWidth="1"/>
    <col min="7687" max="7687" width="15.5703125" style="82" customWidth="1"/>
    <col min="7688" max="7690" width="15.7109375" style="82" customWidth="1"/>
    <col min="7691" max="7691" width="11.85546875" style="82" customWidth="1"/>
    <col min="7692" max="7692" width="14" style="82" bestFit="1" customWidth="1"/>
    <col min="7693" max="7938" width="9.140625" style="82"/>
    <col min="7939" max="7939" width="12.140625" style="82" customWidth="1"/>
    <col min="7940" max="7940" width="10.42578125" style="82" customWidth="1"/>
    <col min="7941" max="7941" width="68" style="82" customWidth="1"/>
    <col min="7942" max="7942" width="14.28515625" style="82" customWidth="1"/>
    <col min="7943" max="7943" width="15.5703125" style="82" customWidth="1"/>
    <col min="7944" max="7946" width="15.7109375" style="82" customWidth="1"/>
    <col min="7947" max="7947" width="11.85546875" style="82" customWidth="1"/>
    <col min="7948" max="7948" width="14" style="82" bestFit="1" customWidth="1"/>
    <col min="7949" max="8194" width="9.140625" style="82"/>
    <col min="8195" max="8195" width="12.140625" style="82" customWidth="1"/>
    <col min="8196" max="8196" width="10.42578125" style="82" customWidth="1"/>
    <col min="8197" max="8197" width="68" style="82" customWidth="1"/>
    <col min="8198" max="8198" width="14.28515625" style="82" customWidth="1"/>
    <col min="8199" max="8199" width="15.5703125" style="82" customWidth="1"/>
    <col min="8200" max="8202" width="15.7109375" style="82" customWidth="1"/>
    <col min="8203" max="8203" width="11.85546875" style="82" customWidth="1"/>
    <col min="8204" max="8204" width="14" style="82" bestFit="1" customWidth="1"/>
    <col min="8205" max="8450" width="9.140625" style="82"/>
    <col min="8451" max="8451" width="12.140625" style="82" customWidth="1"/>
    <col min="8452" max="8452" width="10.42578125" style="82" customWidth="1"/>
    <col min="8453" max="8453" width="68" style="82" customWidth="1"/>
    <col min="8454" max="8454" width="14.28515625" style="82" customWidth="1"/>
    <col min="8455" max="8455" width="15.5703125" style="82" customWidth="1"/>
    <col min="8456" max="8458" width="15.7109375" style="82" customWidth="1"/>
    <col min="8459" max="8459" width="11.85546875" style="82" customWidth="1"/>
    <col min="8460" max="8460" width="14" style="82" bestFit="1" customWidth="1"/>
    <col min="8461" max="8706" width="9.140625" style="82"/>
    <col min="8707" max="8707" width="12.140625" style="82" customWidth="1"/>
    <col min="8708" max="8708" width="10.42578125" style="82" customWidth="1"/>
    <col min="8709" max="8709" width="68" style="82" customWidth="1"/>
    <col min="8710" max="8710" width="14.28515625" style="82" customWidth="1"/>
    <col min="8711" max="8711" width="15.5703125" style="82" customWidth="1"/>
    <col min="8712" max="8714" width="15.7109375" style="82" customWidth="1"/>
    <col min="8715" max="8715" width="11.85546875" style="82" customWidth="1"/>
    <col min="8716" max="8716" width="14" style="82" bestFit="1" customWidth="1"/>
    <col min="8717" max="8962" width="9.140625" style="82"/>
    <col min="8963" max="8963" width="12.140625" style="82" customWidth="1"/>
    <col min="8964" max="8964" width="10.42578125" style="82" customWidth="1"/>
    <col min="8965" max="8965" width="68" style="82" customWidth="1"/>
    <col min="8966" max="8966" width="14.28515625" style="82" customWidth="1"/>
    <col min="8967" max="8967" width="15.5703125" style="82" customWidth="1"/>
    <col min="8968" max="8970" width="15.7109375" style="82" customWidth="1"/>
    <col min="8971" max="8971" width="11.85546875" style="82" customWidth="1"/>
    <col min="8972" max="8972" width="14" style="82" bestFit="1" customWidth="1"/>
    <col min="8973" max="9218" width="9.140625" style="82"/>
    <col min="9219" max="9219" width="12.140625" style="82" customWidth="1"/>
    <col min="9220" max="9220" width="10.42578125" style="82" customWidth="1"/>
    <col min="9221" max="9221" width="68" style="82" customWidth="1"/>
    <col min="9222" max="9222" width="14.28515625" style="82" customWidth="1"/>
    <col min="9223" max="9223" width="15.5703125" style="82" customWidth="1"/>
    <col min="9224" max="9226" width="15.7109375" style="82" customWidth="1"/>
    <col min="9227" max="9227" width="11.85546875" style="82" customWidth="1"/>
    <col min="9228" max="9228" width="14" style="82" bestFit="1" customWidth="1"/>
    <col min="9229" max="9474" width="9.140625" style="82"/>
    <col min="9475" max="9475" width="12.140625" style="82" customWidth="1"/>
    <col min="9476" max="9476" width="10.42578125" style="82" customWidth="1"/>
    <col min="9477" max="9477" width="68" style="82" customWidth="1"/>
    <col min="9478" max="9478" width="14.28515625" style="82" customWidth="1"/>
    <col min="9479" max="9479" width="15.5703125" style="82" customWidth="1"/>
    <col min="9480" max="9482" width="15.7109375" style="82" customWidth="1"/>
    <col min="9483" max="9483" width="11.85546875" style="82" customWidth="1"/>
    <col min="9484" max="9484" width="14" style="82" bestFit="1" customWidth="1"/>
    <col min="9485" max="9730" width="9.140625" style="82"/>
    <col min="9731" max="9731" width="12.140625" style="82" customWidth="1"/>
    <col min="9732" max="9732" width="10.42578125" style="82" customWidth="1"/>
    <col min="9733" max="9733" width="68" style="82" customWidth="1"/>
    <col min="9734" max="9734" width="14.28515625" style="82" customWidth="1"/>
    <col min="9735" max="9735" width="15.5703125" style="82" customWidth="1"/>
    <col min="9736" max="9738" width="15.7109375" style="82" customWidth="1"/>
    <col min="9739" max="9739" width="11.85546875" style="82" customWidth="1"/>
    <col min="9740" max="9740" width="14" style="82" bestFit="1" customWidth="1"/>
    <col min="9741" max="9986" width="9.140625" style="82"/>
    <col min="9987" max="9987" width="12.140625" style="82" customWidth="1"/>
    <col min="9988" max="9988" width="10.42578125" style="82" customWidth="1"/>
    <col min="9989" max="9989" width="68" style="82" customWidth="1"/>
    <col min="9990" max="9990" width="14.28515625" style="82" customWidth="1"/>
    <col min="9991" max="9991" width="15.5703125" style="82" customWidth="1"/>
    <col min="9992" max="9994" width="15.7109375" style="82" customWidth="1"/>
    <col min="9995" max="9995" width="11.85546875" style="82" customWidth="1"/>
    <col min="9996" max="9996" width="14" style="82" bestFit="1" customWidth="1"/>
    <col min="9997" max="10242" width="9.140625" style="82"/>
    <col min="10243" max="10243" width="12.140625" style="82" customWidth="1"/>
    <col min="10244" max="10244" width="10.42578125" style="82" customWidth="1"/>
    <col min="10245" max="10245" width="68" style="82" customWidth="1"/>
    <col min="10246" max="10246" width="14.28515625" style="82" customWidth="1"/>
    <col min="10247" max="10247" width="15.5703125" style="82" customWidth="1"/>
    <col min="10248" max="10250" width="15.7109375" style="82" customWidth="1"/>
    <col min="10251" max="10251" width="11.85546875" style="82" customWidth="1"/>
    <col min="10252" max="10252" width="14" style="82" bestFit="1" customWidth="1"/>
    <col min="10253" max="10498" width="9.140625" style="82"/>
    <col min="10499" max="10499" width="12.140625" style="82" customWidth="1"/>
    <col min="10500" max="10500" width="10.42578125" style="82" customWidth="1"/>
    <col min="10501" max="10501" width="68" style="82" customWidth="1"/>
    <col min="10502" max="10502" width="14.28515625" style="82" customWidth="1"/>
    <col min="10503" max="10503" width="15.5703125" style="82" customWidth="1"/>
    <col min="10504" max="10506" width="15.7109375" style="82" customWidth="1"/>
    <col min="10507" max="10507" width="11.85546875" style="82" customWidth="1"/>
    <col min="10508" max="10508" width="14" style="82" bestFit="1" customWidth="1"/>
    <col min="10509" max="10754" width="9.140625" style="82"/>
    <col min="10755" max="10755" width="12.140625" style="82" customWidth="1"/>
    <col min="10756" max="10756" width="10.42578125" style="82" customWidth="1"/>
    <col min="10757" max="10757" width="68" style="82" customWidth="1"/>
    <col min="10758" max="10758" width="14.28515625" style="82" customWidth="1"/>
    <col min="10759" max="10759" width="15.5703125" style="82" customWidth="1"/>
    <col min="10760" max="10762" width="15.7109375" style="82" customWidth="1"/>
    <col min="10763" max="10763" width="11.85546875" style="82" customWidth="1"/>
    <col min="10764" max="10764" width="14" style="82" bestFit="1" customWidth="1"/>
    <col min="10765" max="11010" width="9.140625" style="82"/>
    <col min="11011" max="11011" width="12.140625" style="82" customWidth="1"/>
    <col min="11012" max="11012" width="10.42578125" style="82" customWidth="1"/>
    <col min="11013" max="11013" width="68" style="82" customWidth="1"/>
    <col min="11014" max="11014" width="14.28515625" style="82" customWidth="1"/>
    <col min="11015" max="11015" width="15.5703125" style="82" customWidth="1"/>
    <col min="11016" max="11018" width="15.7109375" style="82" customWidth="1"/>
    <col min="11019" max="11019" width="11.85546875" style="82" customWidth="1"/>
    <col min="11020" max="11020" width="14" style="82" bestFit="1" customWidth="1"/>
    <col min="11021" max="11266" width="9.140625" style="82"/>
    <col min="11267" max="11267" width="12.140625" style="82" customWidth="1"/>
    <col min="11268" max="11268" width="10.42578125" style="82" customWidth="1"/>
    <col min="11269" max="11269" width="68" style="82" customWidth="1"/>
    <col min="11270" max="11270" width="14.28515625" style="82" customWidth="1"/>
    <col min="11271" max="11271" width="15.5703125" style="82" customWidth="1"/>
    <col min="11272" max="11274" width="15.7109375" style="82" customWidth="1"/>
    <col min="11275" max="11275" width="11.85546875" style="82" customWidth="1"/>
    <col min="11276" max="11276" width="14" style="82" bestFit="1" customWidth="1"/>
    <col min="11277" max="11522" width="9.140625" style="82"/>
    <col min="11523" max="11523" width="12.140625" style="82" customWidth="1"/>
    <col min="11524" max="11524" width="10.42578125" style="82" customWidth="1"/>
    <col min="11525" max="11525" width="68" style="82" customWidth="1"/>
    <col min="11526" max="11526" width="14.28515625" style="82" customWidth="1"/>
    <col min="11527" max="11527" width="15.5703125" style="82" customWidth="1"/>
    <col min="11528" max="11530" width="15.7109375" style="82" customWidth="1"/>
    <col min="11531" max="11531" width="11.85546875" style="82" customWidth="1"/>
    <col min="11532" max="11532" width="14" style="82" bestFit="1" customWidth="1"/>
    <col min="11533" max="11778" width="9.140625" style="82"/>
    <col min="11779" max="11779" width="12.140625" style="82" customWidth="1"/>
    <col min="11780" max="11780" width="10.42578125" style="82" customWidth="1"/>
    <col min="11781" max="11781" width="68" style="82" customWidth="1"/>
    <col min="11782" max="11782" width="14.28515625" style="82" customWidth="1"/>
    <col min="11783" max="11783" width="15.5703125" style="82" customWidth="1"/>
    <col min="11784" max="11786" width="15.7109375" style="82" customWidth="1"/>
    <col min="11787" max="11787" width="11.85546875" style="82" customWidth="1"/>
    <col min="11788" max="11788" width="14" style="82" bestFit="1" customWidth="1"/>
    <col min="11789" max="12034" width="9.140625" style="82"/>
    <col min="12035" max="12035" width="12.140625" style="82" customWidth="1"/>
    <col min="12036" max="12036" width="10.42578125" style="82" customWidth="1"/>
    <col min="12037" max="12037" width="68" style="82" customWidth="1"/>
    <col min="12038" max="12038" width="14.28515625" style="82" customWidth="1"/>
    <col min="12039" max="12039" width="15.5703125" style="82" customWidth="1"/>
    <col min="12040" max="12042" width="15.7109375" style="82" customWidth="1"/>
    <col min="12043" max="12043" width="11.85546875" style="82" customWidth="1"/>
    <col min="12044" max="12044" width="14" style="82" bestFit="1" customWidth="1"/>
    <col min="12045" max="12290" width="9.140625" style="82"/>
    <col min="12291" max="12291" width="12.140625" style="82" customWidth="1"/>
    <col min="12292" max="12292" width="10.42578125" style="82" customWidth="1"/>
    <col min="12293" max="12293" width="68" style="82" customWidth="1"/>
    <col min="12294" max="12294" width="14.28515625" style="82" customWidth="1"/>
    <col min="12295" max="12295" width="15.5703125" style="82" customWidth="1"/>
    <col min="12296" max="12298" width="15.7109375" style="82" customWidth="1"/>
    <col min="12299" max="12299" width="11.85546875" style="82" customWidth="1"/>
    <col min="12300" max="12300" width="14" style="82" bestFit="1" customWidth="1"/>
    <col min="12301" max="12546" width="9.140625" style="82"/>
    <col min="12547" max="12547" width="12.140625" style="82" customWidth="1"/>
    <col min="12548" max="12548" width="10.42578125" style="82" customWidth="1"/>
    <col min="12549" max="12549" width="68" style="82" customWidth="1"/>
    <col min="12550" max="12550" width="14.28515625" style="82" customWidth="1"/>
    <col min="12551" max="12551" width="15.5703125" style="82" customWidth="1"/>
    <col min="12552" max="12554" width="15.7109375" style="82" customWidth="1"/>
    <col min="12555" max="12555" width="11.85546875" style="82" customWidth="1"/>
    <col min="12556" max="12556" width="14" style="82" bestFit="1" customWidth="1"/>
    <col min="12557" max="12802" width="9.140625" style="82"/>
    <col min="12803" max="12803" width="12.140625" style="82" customWidth="1"/>
    <col min="12804" max="12804" width="10.42578125" style="82" customWidth="1"/>
    <col min="12805" max="12805" width="68" style="82" customWidth="1"/>
    <col min="12806" max="12806" width="14.28515625" style="82" customWidth="1"/>
    <col min="12807" max="12807" width="15.5703125" style="82" customWidth="1"/>
    <col min="12808" max="12810" width="15.7109375" style="82" customWidth="1"/>
    <col min="12811" max="12811" width="11.85546875" style="82" customWidth="1"/>
    <col min="12812" max="12812" width="14" style="82" bestFit="1" customWidth="1"/>
    <col min="12813" max="13058" width="9.140625" style="82"/>
    <col min="13059" max="13059" width="12.140625" style="82" customWidth="1"/>
    <col min="13060" max="13060" width="10.42578125" style="82" customWidth="1"/>
    <col min="13061" max="13061" width="68" style="82" customWidth="1"/>
    <col min="13062" max="13062" width="14.28515625" style="82" customWidth="1"/>
    <col min="13063" max="13063" width="15.5703125" style="82" customWidth="1"/>
    <col min="13064" max="13066" width="15.7109375" style="82" customWidth="1"/>
    <col min="13067" max="13067" width="11.85546875" style="82" customWidth="1"/>
    <col min="13068" max="13068" width="14" style="82" bestFit="1" customWidth="1"/>
    <col min="13069" max="13314" width="9.140625" style="82"/>
    <col min="13315" max="13315" width="12.140625" style="82" customWidth="1"/>
    <col min="13316" max="13316" width="10.42578125" style="82" customWidth="1"/>
    <col min="13317" max="13317" width="68" style="82" customWidth="1"/>
    <col min="13318" max="13318" width="14.28515625" style="82" customWidth="1"/>
    <col min="13319" max="13319" width="15.5703125" style="82" customWidth="1"/>
    <col min="13320" max="13322" width="15.7109375" style="82" customWidth="1"/>
    <col min="13323" max="13323" width="11.85546875" style="82" customWidth="1"/>
    <col min="13324" max="13324" width="14" style="82" bestFit="1" customWidth="1"/>
    <col min="13325" max="13570" width="9.140625" style="82"/>
    <col min="13571" max="13571" width="12.140625" style="82" customWidth="1"/>
    <col min="13572" max="13572" width="10.42578125" style="82" customWidth="1"/>
    <col min="13573" max="13573" width="68" style="82" customWidth="1"/>
    <col min="13574" max="13574" width="14.28515625" style="82" customWidth="1"/>
    <col min="13575" max="13575" width="15.5703125" style="82" customWidth="1"/>
    <col min="13576" max="13578" width="15.7109375" style="82" customWidth="1"/>
    <col min="13579" max="13579" width="11.85546875" style="82" customWidth="1"/>
    <col min="13580" max="13580" width="14" style="82" bestFit="1" customWidth="1"/>
    <col min="13581" max="13826" width="9.140625" style="82"/>
    <col min="13827" max="13827" width="12.140625" style="82" customWidth="1"/>
    <col min="13828" max="13828" width="10.42578125" style="82" customWidth="1"/>
    <col min="13829" max="13829" width="68" style="82" customWidth="1"/>
    <col min="13830" max="13830" width="14.28515625" style="82" customWidth="1"/>
    <col min="13831" max="13831" width="15.5703125" style="82" customWidth="1"/>
    <col min="13832" max="13834" width="15.7109375" style="82" customWidth="1"/>
    <col min="13835" max="13835" width="11.85546875" style="82" customWidth="1"/>
    <col min="13836" max="13836" width="14" style="82" bestFit="1" customWidth="1"/>
    <col min="13837" max="14082" width="9.140625" style="82"/>
    <col min="14083" max="14083" width="12.140625" style="82" customWidth="1"/>
    <col min="14084" max="14084" width="10.42578125" style="82" customWidth="1"/>
    <col min="14085" max="14085" width="68" style="82" customWidth="1"/>
    <col min="14086" max="14086" width="14.28515625" style="82" customWidth="1"/>
    <col min="14087" max="14087" width="15.5703125" style="82" customWidth="1"/>
    <col min="14088" max="14090" width="15.7109375" style="82" customWidth="1"/>
    <col min="14091" max="14091" width="11.85546875" style="82" customWidth="1"/>
    <col min="14092" max="14092" width="14" style="82" bestFit="1" customWidth="1"/>
    <col min="14093" max="14338" width="9.140625" style="82"/>
    <col min="14339" max="14339" width="12.140625" style="82" customWidth="1"/>
    <col min="14340" max="14340" width="10.42578125" style="82" customWidth="1"/>
    <col min="14341" max="14341" width="68" style="82" customWidth="1"/>
    <col min="14342" max="14342" width="14.28515625" style="82" customWidth="1"/>
    <col min="14343" max="14343" width="15.5703125" style="82" customWidth="1"/>
    <col min="14344" max="14346" width="15.7109375" style="82" customWidth="1"/>
    <col min="14347" max="14347" width="11.85546875" style="82" customWidth="1"/>
    <col min="14348" max="14348" width="14" style="82" bestFit="1" customWidth="1"/>
    <col min="14349" max="14594" width="9.140625" style="82"/>
    <col min="14595" max="14595" width="12.140625" style="82" customWidth="1"/>
    <col min="14596" max="14596" width="10.42578125" style="82" customWidth="1"/>
    <col min="14597" max="14597" width="68" style="82" customWidth="1"/>
    <col min="14598" max="14598" width="14.28515625" style="82" customWidth="1"/>
    <col min="14599" max="14599" width="15.5703125" style="82" customWidth="1"/>
    <col min="14600" max="14602" width="15.7109375" style="82" customWidth="1"/>
    <col min="14603" max="14603" width="11.85546875" style="82" customWidth="1"/>
    <col min="14604" max="14604" width="14" style="82" bestFit="1" customWidth="1"/>
    <col min="14605" max="14850" width="9.140625" style="82"/>
    <col min="14851" max="14851" width="12.140625" style="82" customWidth="1"/>
    <col min="14852" max="14852" width="10.42578125" style="82" customWidth="1"/>
    <col min="14853" max="14853" width="68" style="82" customWidth="1"/>
    <col min="14854" max="14854" width="14.28515625" style="82" customWidth="1"/>
    <col min="14855" max="14855" width="15.5703125" style="82" customWidth="1"/>
    <col min="14856" max="14858" width="15.7109375" style="82" customWidth="1"/>
    <col min="14859" max="14859" width="11.85546875" style="82" customWidth="1"/>
    <col min="14860" max="14860" width="14" style="82" bestFit="1" customWidth="1"/>
    <col min="14861" max="15106" width="9.140625" style="82"/>
    <col min="15107" max="15107" width="12.140625" style="82" customWidth="1"/>
    <col min="15108" max="15108" width="10.42578125" style="82" customWidth="1"/>
    <col min="15109" max="15109" width="68" style="82" customWidth="1"/>
    <col min="15110" max="15110" width="14.28515625" style="82" customWidth="1"/>
    <col min="15111" max="15111" width="15.5703125" style="82" customWidth="1"/>
    <col min="15112" max="15114" width="15.7109375" style="82" customWidth="1"/>
    <col min="15115" max="15115" width="11.85546875" style="82" customWidth="1"/>
    <col min="15116" max="15116" width="14" style="82" bestFit="1" customWidth="1"/>
    <col min="15117" max="15362" width="9.140625" style="82"/>
    <col min="15363" max="15363" width="12.140625" style="82" customWidth="1"/>
    <col min="15364" max="15364" width="10.42578125" style="82" customWidth="1"/>
    <col min="15365" max="15365" width="68" style="82" customWidth="1"/>
    <col min="15366" max="15366" width="14.28515625" style="82" customWidth="1"/>
    <col min="15367" max="15367" width="15.5703125" style="82" customWidth="1"/>
    <col min="15368" max="15370" width="15.7109375" style="82" customWidth="1"/>
    <col min="15371" max="15371" width="11.85546875" style="82" customWidth="1"/>
    <col min="15372" max="15372" width="14" style="82" bestFit="1" customWidth="1"/>
    <col min="15373" max="15618" width="9.140625" style="82"/>
    <col min="15619" max="15619" width="12.140625" style="82" customWidth="1"/>
    <col min="15620" max="15620" width="10.42578125" style="82" customWidth="1"/>
    <col min="15621" max="15621" width="68" style="82" customWidth="1"/>
    <col min="15622" max="15622" width="14.28515625" style="82" customWidth="1"/>
    <col min="15623" max="15623" width="15.5703125" style="82" customWidth="1"/>
    <col min="15624" max="15626" width="15.7109375" style="82" customWidth="1"/>
    <col min="15627" max="15627" width="11.85546875" style="82" customWidth="1"/>
    <col min="15628" max="15628" width="14" style="82" bestFit="1" customWidth="1"/>
    <col min="15629" max="15874" width="9.140625" style="82"/>
    <col min="15875" max="15875" width="12.140625" style="82" customWidth="1"/>
    <col min="15876" max="15876" width="10.42578125" style="82" customWidth="1"/>
    <col min="15877" max="15877" width="68" style="82" customWidth="1"/>
    <col min="15878" max="15878" width="14.28515625" style="82" customWidth="1"/>
    <col min="15879" max="15879" width="15.5703125" style="82" customWidth="1"/>
    <col min="15880" max="15882" width="15.7109375" style="82" customWidth="1"/>
    <col min="15883" max="15883" width="11.85546875" style="82" customWidth="1"/>
    <col min="15884" max="15884" width="14" style="82" bestFit="1" customWidth="1"/>
    <col min="15885" max="16130" width="9.140625" style="82"/>
    <col min="16131" max="16131" width="12.140625" style="82" customWidth="1"/>
    <col min="16132" max="16132" width="10.42578125" style="82" customWidth="1"/>
    <col min="16133" max="16133" width="68" style="82" customWidth="1"/>
    <col min="16134" max="16134" width="14.28515625" style="82" customWidth="1"/>
    <col min="16135" max="16135" width="15.5703125" style="82" customWidth="1"/>
    <col min="16136" max="16138" width="15.7109375" style="82" customWidth="1"/>
    <col min="16139" max="16139" width="11.85546875" style="82" customWidth="1"/>
    <col min="16140" max="16140" width="14" style="82" bestFit="1" customWidth="1"/>
    <col min="16141" max="16384" width="9.140625" style="82"/>
  </cols>
  <sheetData>
    <row r="1" spans="1:11" ht="52.5" customHeight="1" thickBot="1">
      <c r="A1" s="79"/>
      <c r="B1" s="80"/>
      <c r="C1" s="80"/>
      <c r="D1" s="81"/>
      <c r="E1" s="81"/>
      <c r="F1" s="81"/>
      <c r="G1" s="81"/>
      <c r="H1" s="81"/>
      <c r="I1" s="81"/>
      <c r="J1" s="81"/>
    </row>
    <row r="2" spans="1:11" ht="2.25" customHeight="1" thickBot="1">
      <c r="A2" s="83"/>
      <c r="B2" s="84"/>
      <c r="C2" s="84"/>
      <c r="D2" s="85"/>
      <c r="E2" s="85"/>
      <c r="F2" s="85"/>
      <c r="G2" s="85"/>
      <c r="H2" s="85"/>
      <c r="I2" s="85"/>
      <c r="J2" s="85"/>
    </row>
    <row r="3" spans="1:11" ht="16.5" thickBot="1">
      <c r="A3" s="491"/>
      <c r="B3" s="492"/>
      <c r="C3" s="492"/>
      <c r="D3" s="492"/>
      <c r="E3" s="492"/>
      <c r="F3" s="492"/>
      <c r="G3" s="492"/>
      <c r="H3" s="492"/>
      <c r="I3" s="492"/>
      <c r="J3" s="492"/>
    </row>
    <row r="4" spans="1:11" ht="3.75" customHeight="1" thickBot="1">
      <c r="A4" s="86"/>
      <c r="B4" s="87"/>
      <c r="C4" s="87"/>
      <c r="D4" s="85"/>
      <c r="E4" s="85"/>
      <c r="F4" s="87"/>
      <c r="G4" s="87"/>
      <c r="H4" s="87"/>
      <c r="I4" s="87"/>
      <c r="J4" s="87"/>
    </row>
    <row r="5" spans="1:11" ht="18" customHeight="1" thickBot="1">
      <c r="A5" s="493" t="s">
        <v>234</v>
      </c>
      <c r="B5" s="494"/>
      <c r="C5" s="494"/>
      <c r="D5" s="494"/>
      <c r="E5" s="494"/>
      <c r="F5" s="494"/>
      <c r="G5" s="494"/>
      <c r="H5" s="495"/>
      <c r="I5" s="495"/>
      <c r="J5" s="495"/>
    </row>
    <row r="6" spans="1:11" ht="18" customHeight="1">
      <c r="A6" s="496" t="str">
        <f>'[15]Planilha Orcamentaria'!A6:E6</f>
        <v>PREFEITURA: POUSO ALEGRE</v>
      </c>
      <c r="B6" s="497"/>
      <c r="C6" s="498"/>
      <c r="D6" s="88" t="s">
        <v>235</v>
      </c>
      <c r="E6" s="89"/>
      <c r="F6" s="89"/>
      <c r="G6" s="89" t="s">
        <v>781</v>
      </c>
      <c r="H6" s="89"/>
      <c r="I6" s="89"/>
      <c r="J6" s="89"/>
    </row>
    <row r="7" spans="1:11" ht="18" customHeight="1" thickBot="1">
      <c r="A7" s="499" t="str">
        <f>'[15]Planilha Orcamentaria'!A7:E7</f>
        <v>OBRA: IMPLANTAÇÃO E CONSTRUÇÃO DE EQUIPAMENTOS ESPORTIVOS</v>
      </c>
      <c r="B7" s="500"/>
      <c r="C7" s="501"/>
      <c r="D7" s="90" t="s">
        <v>674</v>
      </c>
      <c r="E7" s="91"/>
      <c r="F7" s="91"/>
      <c r="G7" s="92" t="s">
        <v>676</v>
      </c>
      <c r="H7" s="92"/>
      <c r="I7" s="92"/>
      <c r="J7" s="92"/>
    </row>
    <row r="8" spans="1:11" ht="36" customHeight="1">
      <c r="A8" s="93" t="s">
        <v>0</v>
      </c>
      <c r="B8" s="94" t="s">
        <v>5</v>
      </c>
      <c r="C8" s="94" t="s">
        <v>236</v>
      </c>
      <c r="D8" s="95" t="s">
        <v>237</v>
      </c>
      <c r="E8" s="95" t="s">
        <v>238</v>
      </c>
      <c r="F8" s="94" t="s">
        <v>239</v>
      </c>
      <c r="G8" s="94" t="s">
        <v>240</v>
      </c>
      <c r="H8" s="94" t="s">
        <v>241</v>
      </c>
      <c r="I8" s="94" t="s">
        <v>672</v>
      </c>
      <c r="J8" s="94" t="s">
        <v>673</v>
      </c>
    </row>
    <row r="9" spans="1:11" ht="14.25" customHeight="1">
      <c r="A9" s="490" t="str">
        <f>'Planilha Orcamentaria'!A13</f>
        <v>1.0</v>
      </c>
      <c r="B9" s="502"/>
      <c r="C9" s="503" t="str">
        <f>'Planilha Orcamentaria'!C13</f>
        <v>SERVIÇOS PRELIMINARES</v>
      </c>
      <c r="D9" s="96" t="s">
        <v>242</v>
      </c>
      <c r="E9" s="97" t="e">
        <f>E10/$E$26</f>
        <v>#DIV/0!</v>
      </c>
      <c r="F9" s="98">
        <v>1</v>
      </c>
      <c r="G9" s="98"/>
      <c r="H9" s="98"/>
      <c r="I9" s="98"/>
      <c r="J9" s="98"/>
      <c r="K9" s="99">
        <f t="shared" ref="K9:K26" si="0">SUM(F9:J9)</f>
        <v>1</v>
      </c>
    </row>
    <row r="10" spans="1:11" ht="14.25" customHeight="1">
      <c r="A10" s="486"/>
      <c r="B10" s="487"/>
      <c r="C10" s="488"/>
      <c r="D10" s="100" t="s">
        <v>243</v>
      </c>
      <c r="E10" s="101">
        <f>'Planilha Orcamentaria'!H13</f>
        <v>0</v>
      </c>
      <c r="F10" s="101">
        <f>F9*$E$10</f>
        <v>0</v>
      </c>
      <c r="G10" s="101">
        <f>G9*$E$10</f>
        <v>0</v>
      </c>
      <c r="H10" s="101">
        <f>H9*$E$10</f>
        <v>0</v>
      </c>
      <c r="I10" s="101">
        <f>I9*$E$10</f>
        <v>0</v>
      </c>
      <c r="J10" s="101">
        <f>J9*$E$10</f>
        <v>0</v>
      </c>
      <c r="K10" s="102">
        <f t="shared" si="0"/>
        <v>0</v>
      </c>
    </row>
    <row r="11" spans="1:11" ht="14.25" customHeight="1">
      <c r="A11" s="486" t="str">
        <f>'Planilha Orcamentaria'!A17</f>
        <v>2.0</v>
      </c>
      <c r="B11" s="487"/>
      <c r="C11" s="488" t="str">
        <f>'Planilha Orcamentaria'!C17</f>
        <v>MOVIMENTAÇÃO DE TERRA E DRENAGEM</v>
      </c>
      <c r="D11" s="100" t="s">
        <v>242</v>
      </c>
      <c r="E11" s="97" t="e">
        <f>E12/$E$26</f>
        <v>#DIV/0!</v>
      </c>
      <c r="F11" s="98">
        <v>1</v>
      </c>
      <c r="G11" s="98"/>
      <c r="H11" s="98"/>
      <c r="I11" s="98"/>
      <c r="J11" s="98"/>
      <c r="K11" s="99">
        <f t="shared" si="0"/>
        <v>1</v>
      </c>
    </row>
    <row r="12" spans="1:11" ht="14.25" customHeight="1">
      <c r="A12" s="486"/>
      <c r="B12" s="487"/>
      <c r="C12" s="488"/>
      <c r="D12" s="100" t="s">
        <v>243</v>
      </c>
      <c r="E12" s="101">
        <f>'Planilha Orcamentaria'!H17</f>
        <v>0</v>
      </c>
      <c r="F12" s="101">
        <f>F11*$E$12</f>
        <v>0</v>
      </c>
      <c r="G12" s="101">
        <f>G11*$E$12</f>
        <v>0</v>
      </c>
      <c r="H12" s="101">
        <f>H11*$E$12</f>
        <v>0</v>
      </c>
      <c r="I12" s="101">
        <f>I11*$E$12</f>
        <v>0</v>
      </c>
      <c r="J12" s="101">
        <f>J11*$E$12</f>
        <v>0</v>
      </c>
      <c r="K12" s="102">
        <f t="shared" si="0"/>
        <v>0</v>
      </c>
    </row>
    <row r="13" spans="1:11" ht="14.25" customHeight="1">
      <c r="A13" s="486" t="str">
        <f>'Planilha Orcamentaria'!A29</f>
        <v>3.0</v>
      </c>
      <c r="B13" s="487"/>
      <c r="C13" s="488" t="str">
        <f>'Planilha Orcamentaria'!C29</f>
        <v>CAMPO DE FUTEBOL E PASSEIO</v>
      </c>
      <c r="D13" s="100" t="s">
        <v>242</v>
      </c>
      <c r="E13" s="97" t="e">
        <f>E14/$E$26</f>
        <v>#DIV/0!</v>
      </c>
      <c r="F13" s="98">
        <v>0</v>
      </c>
      <c r="G13" s="98">
        <v>0.25</v>
      </c>
      <c r="H13" s="98">
        <v>0.25</v>
      </c>
      <c r="I13" s="98">
        <v>0.25</v>
      </c>
      <c r="J13" s="98">
        <v>0.25</v>
      </c>
      <c r="K13" s="99">
        <f t="shared" si="0"/>
        <v>1</v>
      </c>
    </row>
    <row r="14" spans="1:11" ht="14.25" customHeight="1">
      <c r="A14" s="486"/>
      <c r="B14" s="487"/>
      <c r="C14" s="488"/>
      <c r="D14" s="100" t="s">
        <v>243</v>
      </c>
      <c r="E14" s="101">
        <f>'Planilha Orcamentaria'!H29</f>
        <v>0</v>
      </c>
      <c r="F14" s="101">
        <f>F13*$E$14</f>
        <v>0</v>
      </c>
      <c r="G14" s="101">
        <f>G13*$E$14</f>
        <v>0</v>
      </c>
      <c r="H14" s="101">
        <f>H13*$E$14</f>
        <v>0</v>
      </c>
      <c r="I14" s="101">
        <f>I13*$E$14</f>
        <v>0</v>
      </c>
      <c r="J14" s="101">
        <f>J13*$E$14</f>
        <v>0</v>
      </c>
      <c r="K14" s="102">
        <f t="shared" si="0"/>
        <v>0</v>
      </c>
    </row>
    <row r="15" spans="1:11" ht="14.25" customHeight="1">
      <c r="A15" s="486" t="str">
        <f>'Planilha Orcamentaria'!A40</f>
        <v>4.0</v>
      </c>
      <c r="B15" s="487"/>
      <c r="C15" s="488" t="str">
        <f>'Planilha Orcamentaria'!C40</f>
        <v>ACADEMIA</v>
      </c>
      <c r="D15" s="100" t="s">
        <v>242</v>
      </c>
      <c r="E15" s="97" t="e">
        <f>E16/$E$26</f>
        <v>#DIV/0!</v>
      </c>
      <c r="F15" s="98">
        <v>0</v>
      </c>
      <c r="G15" s="98"/>
      <c r="H15" s="98"/>
      <c r="I15" s="98">
        <v>0.8</v>
      </c>
      <c r="J15" s="98">
        <v>0.2</v>
      </c>
      <c r="K15" s="99">
        <f t="shared" si="0"/>
        <v>1</v>
      </c>
    </row>
    <row r="16" spans="1:11" ht="14.25" customHeight="1">
      <c r="A16" s="486"/>
      <c r="B16" s="487"/>
      <c r="C16" s="488"/>
      <c r="D16" s="100" t="s">
        <v>243</v>
      </c>
      <c r="E16" s="101">
        <f>'Planilha Orcamentaria'!H40</f>
        <v>0</v>
      </c>
      <c r="F16" s="101">
        <f>F15*$E$16</f>
        <v>0</v>
      </c>
      <c r="G16" s="101">
        <f>G15*$E$16</f>
        <v>0</v>
      </c>
      <c r="H16" s="101">
        <f>H15*$E$16</f>
        <v>0</v>
      </c>
      <c r="I16" s="101">
        <f>I15*$E$16</f>
        <v>0</v>
      </c>
      <c r="J16" s="101">
        <f>J15*$E$16</f>
        <v>0</v>
      </c>
      <c r="K16" s="102">
        <f t="shared" si="0"/>
        <v>0</v>
      </c>
    </row>
    <row r="17" spans="1:12" ht="14.25" customHeight="1">
      <c r="A17" s="486" t="str">
        <f>'Planilha Orcamentaria'!A46</f>
        <v>5.0</v>
      </c>
      <c r="B17" s="487"/>
      <c r="C17" s="488" t="str">
        <f>'Planilha Orcamentaria'!C46</f>
        <v>PLAYGROUND</v>
      </c>
      <c r="D17" s="100" t="s">
        <v>242</v>
      </c>
      <c r="E17" s="97" t="e">
        <f>E18/$E$26</f>
        <v>#DIV/0!</v>
      </c>
      <c r="F17" s="98">
        <v>0</v>
      </c>
      <c r="G17" s="98"/>
      <c r="H17" s="98"/>
      <c r="I17" s="98">
        <v>0.8</v>
      </c>
      <c r="J17" s="98">
        <v>0.2</v>
      </c>
      <c r="K17" s="99">
        <f t="shared" si="0"/>
        <v>1</v>
      </c>
    </row>
    <row r="18" spans="1:12" ht="14.25" customHeight="1">
      <c r="A18" s="486"/>
      <c r="B18" s="487"/>
      <c r="C18" s="488"/>
      <c r="D18" s="100" t="s">
        <v>243</v>
      </c>
      <c r="E18" s="101">
        <f>'Planilha Orcamentaria'!H46</f>
        <v>0</v>
      </c>
      <c r="F18" s="101">
        <f>F17*$E$18</f>
        <v>0</v>
      </c>
      <c r="G18" s="101">
        <f>G17*$E$16</f>
        <v>0</v>
      </c>
      <c r="H18" s="101">
        <f>H17*$E$16</f>
        <v>0</v>
      </c>
      <c r="I18" s="101">
        <f>I17*$E$18</f>
        <v>0</v>
      </c>
      <c r="J18" s="101">
        <f>J17*$E$18</f>
        <v>0</v>
      </c>
      <c r="K18" s="102">
        <f t="shared" si="0"/>
        <v>0</v>
      </c>
    </row>
    <row r="19" spans="1:12" ht="14.25" customHeight="1">
      <c r="A19" s="486" t="str">
        <f>'Planilha Orcamentaria'!A56</f>
        <v>6.0</v>
      </c>
      <c r="B19" s="487"/>
      <c r="C19" s="488" t="str">
        <f>'Planilha Orcamentaria'!C56</f>
        <v>QUADRA POLIESPORTIVA COBERTA</v>
      </c>
      <c r="D19" s="100" t="s">
        <v>242</v>
      </c>
      <c r="E19" s="97" t="e">
        <f>E20/$E$26</f>
        <v>#DIV/0!</v>
      </c>
      <c r="F19" s="98">
        <v>0</v>
      </c>
      <c r="G19" s="98">
        <v>0.25</v>
      </c>
      <c r="H19" s="98">
        <v>0.3</v>
      </c>
      <c r="I19" s="98">
        <v>0.2</v>
      </c>
      <c r="J19" s="98">
        <v>0.25</v>
      </c>
      <c r="K19" s="99">
        <f t="shared" si="0"/>
        <v>1</v>
      </c>
    </row>
    <row r="20" spans="1:12" ht="14.25" customHeight="1">
      <c r="A20" s="486"/>
      <c r="B20" s="487"/>
      <c r="C20" s="488"/>
      <c r="D20" s="100" t="s">
        <v>243</v>
      </c>
      <c r="E20" s="101">
        <f>'Planilha Orcamentaria'!H56</f>
        <v>0</v>
      </c>
      <c r="F20" s="101">
        <f>F19*$E$20</f>
        <v>0</v>
      </c>
      <c r="G20" s="101">
        <f>G19*$E$20</f>
        <v>0</v>
      </c>
      <c r="H20" s="101">
        <f>H19*$E$20</f>
        <v>0</v>
      </c>
      <c r="I20" s="101">
        <f>I19*$E$20</f>
        <v>0</v>
      </c>
      <c r="J20" s="101">
        <f>J19*$E$20</f>
        <v>0</v>
      </c>
      <c r="K20" s="102">
        <f t="shared" si="0"/>
        <v>0</v>
      </c>
    </row>
    <row r="21" spans="1:12" ht="14.25" customHeight="1">
      <c r="A21" s="489" t="str">
        <f>'Planilha Orcamentaria'!A92</f>
        <v>7.0</v>
      </c>
      <c r="B21" s="487"/>
      <c r="C21" s="488" t="str">
        <f>'Planilha Orcamentaria'!C92</f>
        <v>VESTIÁRIO</v>
      </c>
      <c r="D21" s="100" t="s">
        <v>242</v>
      </c>
      <c r="E21" s="97" t="e">
        <f>E22/$E$26</f>
        <v>#DIV/0!</v>
      </c>
      <c r="F21" s="98">
        <v>0.1</v>
      </c>
      <c r="G21" s="98">
        <v>0.25</v>
      </c>
      <c r="H21" s="98">
        <v>0.15</v>
      </c>
      <c r="I21" s="98">
        <v>0.25</v>
      </c>
      <c r="J21" s="98">
        <v>0.25</v>
      </c>
      <c r="K21" s="301">
        <f t="shared" si="0"/>
        <v>1</v>
      </c>
    </row>
    <row r="22" spans="1:12" ht="14.25" customHeight="1">
      <c r="A22" s="490"/>
      <c r="B22" s="487"/>
      <c r="C22" s="488"/>
      <c r="D22" s="100" t="s">
        <v>243</v>
      </c>
      <c r="E22" s="101">
        <f>'Planilha Orcamentaria'!H92</f>
        <v>0</v>
      </c>
      <c r="F22" s="101">
        <f>F21*$E$22</f>
        <v>0</v>
      </c>
      <c r="G22" s="101">
        <f>G21*$E$22</f>
        <v>0</v>
      </c>
      <c r="H22" s="101">
        <f>H21*$E$22</f>
        <v>0</v>
      </c>
      <c r="I22" s="101">
        <f>I21*$E$22</f>
        <v>0</v>
      </c>
      <c r="J22" s="101">
        <f>J21*$E$22</f>
        <v>0</v>
      </c>
      <c r="K22" s="102">
        <f t="shared" si="0"/>
        <v>0</v>
      </c>
    </row>
    <row r="23" spans="1:12" ht="14.25" customHeight="1">
      <c r="A23" s="489" t="str">
        <f>'Planilha Orcamentaria'!A213</f>
        <v>8.0</v>
      </c>
      <c r="B23" s="487"/>
      <c r="C23" s="488" t="str">
        <f>'Planilha Orcamentaria'!C213</f>
        <v>SERVIÇOS FINAS</v>
      </c>
      <c r="D23" s="100" t="s">
        <v>242</v>
      </c>
      <c r="E23" s="97" t="e">
        <f>E24/$E$26</f>
        <v>#DIV/0!</v>
      </c>
      <c r="F23" s="98">
        <v>0.2</v>
      </c>
      <c r="G23" s="98">
        <v>0.2</v>
      </c>
      <c r="H23" s="98">
        <v>0.2</v>
      </c>
      <c r="I23" s="98">
        <v>0.2</v>
      </c>
      <c r="J23" s="98">
        <v>0.2</v>
      </c>
      <c r="K23" s="301">
        <f t="shared" si="0"/>
        <v>1</v>
      </c>
    </row>
    <row r="24" spans="1:12" ht="14.25" customHeight="1">
      <c r="A24" s="490"/>
      <c r="B24" s="487"/>
      <c r="C24" s="488"/>
      <c r="D24" s="100" t="s">
        <v>243</v>
      </c>
      <c r="E24" s="101">
        <f>'Planilha Orcamentaria'!H213</f>
        <v>0</v>
      </c>
      <c r="F24" s="101">
        <f>F23*$E$24</f>
        <v>0</v>
      </c>
      <c r="G24" s="101">
        <f>G23*$E$24</f>
        <v>0</v>
      </c>
      <c r="H24" s="101">
        <f>H23*$E$24</f>
        <v>0</v>
      </c>
      <c r="I24" s="101">
        <f>I23*$E$24</f>
        <v>0</v>
      </c>
      <c r="J24" s="101">
        <f>J23*$E$24</f>
        <v>0</v>
      </c>
      <c r="K24" s="102">
        <f t="shared" si="0"/>
        <v>0</v>
      </c>
    </row>
    <row r="25" spans="1:12" ht="14.25" customHeight="1">
      <c r="A25" s="480" t="s">
        <v>244</v>
      </c>
      <c r="B25" s="481"/>
      <c r="C25" s="482"/>
      <c r="D25" s="103" t="s">
        <v>242</v>
      </c>
      <c r="E25" s="104" t="e">
        <f>E9+E11+E13+E15+E17+E19+E21+E23</f>
        <v>#DIV/0!</v>
      </c>
      <c r="F25" s="104" t="e">
        <f>F26/$E$26</f>
        <v>#DIV/0!</v>
      </c>
      <c r="G25" s="104" t="e">
        <f>G26/$E$26</f>
        <v>#DIV/0!</v>
      </c>
      <c r="H25" s="104" t="e">
        <f>H26/$E$26</f>
        <v>#DIV/0!</v>
      </c>
      <c r="I25" s="104" t="e">
        <f>I26/$E$26</f>
        <v>#DIV/0!</v>
      </c>
      <c r="J25" s="104" t="e">
        <f>J26/$E$26</f>
        <v>#DIV/0!</v>
      </c>
      <c r="K25" s="99" t="e">
        <f t="shared" si="0"/>
        <v>#DIV/0!</v>
      </c>
    </row>
    <row r="26" spans="1:12" ht="13.5" customHeight="1" thickBot="1">
      <c r="A26" s="483"/>
      <c r="B26" s="484"/>
      <c r="C26" s="485"/>
      <c r="D26" s="105" t="s">
        <v>243</v>
      </c>
      <c r="E26" s="106">
        <f>E10+E12+E14+E16+E18+E20+E22+E24</f>
        <v>0</v>
      </c>
      <c r="F26" s="106">
        <f>F10+F12+F14+F16+F18+F20+F22+F24</f>
        <v>0</v>
      </c>
      <c r="G26" s="106">
        <f>G10+G12+G14+G16+G18+G20+G22+G24</f>
        <v>0</v>
      </c>
      <c r="H26" s="106">
        <f>H10+H12+H14+H16+H18+H20+H22+H24</f>
        <v>0</v>
      </c>
      <c r="I26" s="106">
        <f>I10+I12+I14+I16+I18+I20+I22+I24</f>
        <v>0</v>
      </c>
      <c r="J26" s="106">
        <f>J10+J12+J14+J16+J18+J20+J22+J24</f>
        <v>0</v>
      </c>
      <c r="K26" s="107">
        <f t="shared" si="0"/>
        <v>0</v>
      </c>
      <c r="L26" s="107"/>
    </row>
    <row r="27" spans="1:12" ht="1.5" customHeight="1" thickBot="1">
      <c r="A27" s="108"/>
      <c r="B27" s="109"/>
      <c r="C27" s="109"/>
      <c r="D27" s="110"/>
      <c r="E27" s="110"/>
      <c r="F27" s="111" t="e">
        <f>F28/$E$38</f>
        <v>#DIV/0!</v>
      </c>
      <c r="G27" s="111" t="e">
        <f>G28/$E$38</f>
        <v>#DIV/0!</v>
      </c>
      <c r="H27" s="298"/>
      <c r="I27" s="298"/>
      <c r="J27" s="298"/>
    </row>
    <row r="28" spans="1:12" ht="14.25" customHeight="1">
      <c r="A28" s="112"/>
      <c r="B28" s="113"/>
      <c r="C28" s="113"/>
      <c r="D28" s="113"/>
      <c r="E28" s="113"/>
      <c r="F28" s="114"/>
      <c r="G28" s="114"/>
      <c r="H28" s="114"/>
      <c r="I28" s="114"/>
      <c r="J28" s="114"/>
      <c r="L28" s="115" t="s">
        <v>245</v>
      </c>
    </row>
    <row r="29" spans="1:12" ht="14.25" customHeight="1">
      <c r="A29" s="116"/>
      <c r="B29" s="117"/>
      <c r="C29" s="117" t="s">
        <v>245</v>
      </c>
      <c r="D29" s="118"/>
      <c r="E29" s="475" t="s">
        <v>245</v>
      </c>
      <c r="F29" s="475"/>
      <c r="G29" s="119"/>
      <c r="H29" s="299"/>
      <c r="I29" s="299"/>
      <c r="J29" s="299"/>
    </row>
    <row r="30" spans="1:12" ht="14.25" customHeight="1">
      <c r="A30" s="120"/>
      <c r="B30" s="476" t="s">
        <v>246</v>
      </c>
      <c r="C30" s="476"/>
      <c r="D30" s="85"/>
      <c r="E30" s="477" t="s">
        <v>245</v>
      </c>
      <c r="F30" s="477"/>
      <c r="G30" s="121"/>
      <c r="H30" s="300"/>
      <c r="I30" s="300"/>
      <c r="J30" s="300"/>
    </row>
    <row r="31" spans="1:12" ht="15" customHeight="1">
      <c r="A31" s="122"/>
      <c r="B31" s="123"/>
      <c r="C31" s="123"/>
      <c r="D31" s="85"/>
      <c r="E31" s="85"/>
      <c r="F31" s="87"/>
      <c r="G31" s="124"/>
      <c r="H31" s="87"/>
      <c r="I31" s="87"/>
      <c r="J31" s="87"/>
    </row>
    <row r="32" spans="1:12" ht="13.5" customHeight="1">
      <c r="A32" s="125"/>
      <c r="B32" s="478"/>
      <c r="C32" s="478"/>
      <c r="D32" s="126"/>
      <c r="E32" s="126"/>
      <c r="F32" s="127"/>
      <c r="G32" s="124"/>
      <c r="H32" s="87"/>
      <c r="I32" s="87"/>
      <c r="J32" s="87"/>
    </row>
    <row r="33" spans="1:10" ht="14.25" customHeight="1" thickBot="1">
      <c r="A33" s="128"/>
      <c r="B33" s="479" t="s">
        <v>13</v>
      </c>
      <c r="C33" s="479"/>
      <c r="D33" s="129"/>
      <c r="E33" s="129"/>
      <c r="F33" s="130"/>
      <c r="G33" s="131"/>
      <c r="H33" s="130"/>
      <c r="I33" s="130"/>
      <c r="J33" s="130"/>
    </row>
    <row r="34" spans="1:10" ht="14.1" customHeight="1">
      <c r="A34" s="86"/>
      <c r="B34" s="87"/>
      <c r="C34" s="87"/>
      <c r="D34" s="85"/>
      <c r="E34" s="85"/>
      <c r="F34" s="87"/>
      <c r="G34" s="87"/>
      <c r="H34" s="87"/>
      <c r="I34" s="87"/>
      <c r="J34" s="87"/>
    </row>
    <row r="35" spans="1:10" ht="14.1" customHeight="1">
      <c r="A35" s="86"/>
      <c r="B35" s="87"/>
      <c r="C35" s="87"/>
      <c r="D35" s="85"/>
      <c r="E35" s="85"/>
      <c r="F35" s="87"/>
      <c r="G35" s="87"/>
      <c r="H35" s="87"/>
      <c r="I35" s="87"/>
      <c r="J35" s="87"/>
    </row>
    <row r="36" spans="1:10" ht="14.1" customHeight="1">
      <c r="A36" s="86"/>
      <c r="B36" s="87"/>
      <c r="C36" s="87"/>
      <c r="D36" s="85"/>
      <c r="E36" s="85"/>
      <c r="F36" s="87"/>
      <c r="G36" s="87"/>
      <c r="H36" s="87"/>
      <c r="I36" s="87"/>
      <c r="J36" s="87"/>
    </row>
    <row r="37" spans="1:10" ht="13.5" thickBot="1">
      <c r="A37" s="132"/>
      <c r="B37" s="130"/>
      <c r="C37" s="130"/>
      <c r="D37" s="133"/>
      <c r="E37" s="133"/>
      <c r="F37" s="130"/>
      <c r="G37" s="130"/>
      <c r="H37" s="130"/>
      <c r="I37" s="130"/>
      <c r="J37" s="130"/>
    </row>
  </sheetData>
  <mergeCells count="34">
    <mergeCell ref="A11:A12"/>
    <mergeCell ref="B11:B12"/>
    <mergeCell ref="C11:C12"/>
    <mergeCell ref="A13:A14"/>
    <mergeCell ref="B13:B14"/>
    <mergeCell ref="C13:C14"/>
    <mergeCell ref="A3:J3"/>
    <mergeCell ref="A5:J5"/>
    <mergeCell ref="A6:C6"/>
    <mergeCell ref="A7:C7"/>
    <mergeCell ref="A9:A10"/>
    <mergeCell ref="B9:B10"/>
    <mergeCell ref="C9:C10"/>
    <mergeCell ref="A25:C26"/>
    <mergeCell ref="A15:A16"/>
    <mergeCell ref="B15:B16"/>
    <mergeCell ref="C15:C16"/>
    <mergeCell ref="A17:A18"/>
    <mergeCell ref="B17:B18"/>
    <mergeCell ref="C17:C18"/>
    <mergeCell ref="A19:A20"/>
    <mergeCell ref="B19:B20"/>
    <mergeCell ref="C19:C20"/>
    <mergeCell ref="A21:A22"/>
    <mergeCell ref="B21:B22"/>
    <mergeCell ref="C21:C22"/>
    <mergeCell ref="A23:A24"/>
    <mergeCell ref="C23:C24"/>
    <mergeCell ref="B23:B24"/>
    <mergeCell ref="E29:F29"/>
    <mergeCell ref="B30:C30"/>
    <mergeCell ref="E30:F30"/>
    <mergeCell ref="B32:C32"/>
    <mergeCell ref="B33:C33"/>
  </mergeCells>
  <pageMargins left="0.39370078740157483" right="0.39370078740157483" top="0.6" bottom="0.19685039370078741" header="0.18" footer="0"/>
  <pageSetup paperSize="9" scale="70" orientation="landscape"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Orcamentaria</vt:lpstr>
      <vt:lpstr>Quant. Quadra Poliesp</vt:lpstr>
      <vt:lpstr>CRONOGRAMA FISICO FINANCEIR</vt:lpstr>
      <vt:lpstr>'CRONOGRAMA FISICO FINANCEIR'!Area_de_impressao</vt:lpstr>
      <vt:lpstr>'Planilha Orcamentaria'!Area_de_impressao</vt:lpstr>
      <vt:lpstr>'Quant. Quadra Poliesp'!Area_de_impressao</vt:lpstr>
    </vt:vector>
  </TitlesOfParts>
  <Company>Setop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Setop</dc:creator>
  <cp:lastModifiedBy>Secretaria de Administração Secretaria</cp:lastModifiedBy>
  <cp:lastPrinted>2016-04-28T22:59:00Z</cp:lastPrinted>
  <dcterms:created xsi:type="dcterms:W3CDTF">2006-09-22T13:55:22Z</dcterms:created>
  <dcterms:modified xsi:type="dcterms:W3CDTF">2016-06-24T14:22:33Z</dcterms:modified>
</cp:coreProperties>
</file>